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Utilisateur\Desktop\"/>
    </mc:Choice>
  </mc:AlternateContent>
  <xr:revisionPtr revIDLastSave="0" documentId="13_ncr:1_{2DD8DBF5-8164-478B-A2CA-9C9B3195D0E0}" xr6:coauthVersionLast="47" xr6:coauthVersionMax="47" xr10:uidLastSave="{00000000-0000-0000-0000-000000000000}"/>
  <bookViews>
    <workbookView xWindow="-28920" yWindow="-120" windowWidth="29040" windowHeight="15720" tabRatio="518" xr2:uid="{00000000-000D-0000-FFFF-FFFF00000000}"/>
  </bookViews>
  <sheets>
    <sheet name="Formulaire" sheetId="1" r:id="rId1"/>
    <sheet name="Navires" sheetId="2" r:id="rId2"/>
    <sheet name="Commande" sheetId="3" r:id="rId3"/>
    <sheet name="Dim. Adm." sheetId="4" state="hidden" r:id="rId4"/>
  </sheets>
  <definedNames>
    <definedName name="fArm">Formulaire!$E$12</definedName>
    <definedName name="fCapitaine">Formulaire!$L$11</definedName>
    <definedName name="fCdeDte">Formulaire!$C$14</definedName>
    <definedName name="fCdeHre">Formulaire!$L$14</definedName>
    <definedName name="fCons">Formulaire!$E$11</definedName>
    <definedName name="fEntBld">Formulaire!$E$21</definedName>
    <definedName name="fEntBQuai">Formulaire!$E$20</definedName>
    <definedName name="fEntDte">Formulaire!$C$17</definedName>
    <definedName name="fEntHre">Formulaire!$C$18</definedName>
    <definedName name="fEntNcde">Formulaire!$C$15</definedName>
    <definedName name="fEntObs">Formulaire!$C$32</definedName>
    <definedName name="fEntOp">Formulaire!$C$16</definedName>
    <definedName name="fEntP">Formulaire!$E$19</definedName>
    <definedName name="fEntPAR">Formulaire!$C$31</definedName>
    <definedName name="fEntPAV">Formulaire!$C$30</definedName>
    <definedName name="fEntR">Formulaire!$C$22</definedName>
    <definedName name="fEntTair">Formulaire!$C$27</definedName>
    <definedName name="fEntTAR">Formulaire!$C$26</definedName>
    <definedName name="fEntTAV">Formulaire!$C$25</definedName>
    <definedName name="fEntV">Formulaire!$C$23</definedName>
    <definedName name="fIMO">Formulaire!$C$8</definedName>
    <definedName name="fLigne">Formulaire!$L$8</definedName>
    <definedName name="fMvtBld">Formulaire!$I$21</definedName>
    <definedName name="fMvtBQuai">Formulaire!$I$20</definedName>
    <definedName name="fMvtDte">Formulaire!$G$17</definedName>
    <definedName name="fMvtHre">Formulaire!$G$18</definedName>
    <definedName name="fMvtNCde">Formulaire!$F$15</definedName>
    <definedName name="fMvtObs">Formulaire!$G$32</definedName>
    <definedName name="fMvtOP">Formulaire!$G$16</definedName>
    <definedName name="fMvtP">Formulaire!$I$19</definedName>
    <definedName name="fMvtPAR">Formulaire!$G$31</definedName>
    <definedName name="fMvtPAV">Formulaire!$G$30</definedName>
    <definedName name="fMvtR">Formulaire!$G$22</definedName>
    <definedName name="fMvtTair">Formulaire!$G$27</definedName>
    <definedName name="fMvtTAR">Formulaire!$G$26</definedName>
    <definedName name="fMvtTAV">Formulaire!$G$25</definedName>
    <definedName name="fMvtV">Formulaire!$G$23</definedName>
    <definedName name="fNav">Formulaire!$C$7</definedName>
    <definedName name="fSorBld">Formulaire!$L$21</definedName>
    <definedName name="fSorBQuai">Formulaire!$L$20</definedName>
    <definedName name="fSorDte">Formulaire!$L$17</definedName>
    <definedName name="fSorHre">Formulaire!$L$18</definedName>
    <definedName name="fSorMBld">Formulaire!$N$21</definedName>
    <definedName name="fSorMBQuai">Formulaire!$N$20</definedName>
    <definedName name="FSorMP">Formulaire!$N$19</definedName>
    <definedName name="fSorNCde">Formulaire!$L$15</definedName>
    <definedName name="fSorObs">Formulaire!$L$32</definedName>
    <definedName name="FSorOP">Formulaire!$L$16</definedName>
    <definedName name="fSorP">Formulaire!$L$19</definedName>
    <definedName name="fSorPAR">Formulaire!$L$31</definedName>
    <definedName name="fSorPAV">Formulaire!$L$30</definedName>
    <definedName name="fSorR">Formulaire!$L$22</definedName>
    <definedName name="fSorTair">Formulaire!$L$27</definedName>
    <definedName name="fSorTAR">Formulaire!$L$26</definedName>
    <definedName name="fSorTAV">Formulaire!$L$25</definedName>
    <definedName name="fSorV">Formulaire!$L$23</definedName>
    <definedName name="_xlnm.Print_Area" localSheetId="0">Formulaire!$A$1:$N$33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C10" i="1"/>
  <c r="C9" i="1"/>
  <c r="C8" i="1"/>
  <c r="D2" i="3" l="1"/>
  <c r="C29" i="1"/>
  <c r="L29" i="1" l="1"/>
  <c r="A2" i="3"/>
  <c r="B2" i="3"/>
  <c r="C2" i="3"/>
  <c r="E2" i="3"/>
  <c r="G2" i="3"/>
  <c r="H2" i="3"/>
  <c r="I2" i="3"/>
  <c r="L2" i="3"/>
  <c r="M2" i="3"/>
  <c r="N2" i="3"/>
  <c r="O2" i="3"/>
  <c r="P2" i="3"/>
  <c r="Q2" i="3"/>
  <c r="R2" i="3"/>
  <c r="S2" i="3"/>
  <c r="T2" i="3"/>
  <c r="A3" i="3"/>
  <c r="B3" i="3"/>
  <c r="C3" i="3"/>
  <c r="D3" i="3"/>
  <c r="G3" i="3"/>
  <c r="H3" i="3"/>
  <c r="I3" i="3"/>
  <c r="J3" i="3"/>
  <c r="M3" i="3"/>
  <c r="N3" i="3"/>
  <c r="O3" i="3"/>
  <c r="P3" i="3"/>
  <c r="Q3" i="3"/>
  <c r="R3" i="3"/>
  <c r="S3" i="3"/>
  <c r="T3" i="3"/>
  <c r="A4" i="3"/>
  <c r="B4" i="3"/>
  <c r="C4" i="3"/>
  <c r="D4" i="3"/>
  <c r="E4" i="3"/>
  <c r="G4" i="3"/>
  <c r="H4" i="3"/>
  <c r="I4" i="3"/>
  <c r="J4" i="3"/>
  <c r="K4" i="3"/>
  <c r="L4" i="3"/>
  <c r="M4" i="3"/>
  <c r="N4" i="3"/>
  <c r="O4" i="3"/>
  <c r="P4" i="3"/>
  <c r="Q4" i="3"/>
  <c r="R4" i="3"/>
  <c r="S4" i="3"/>
  <c r="T4" i="3"/>
  <c r="L3" i="2"/>
  <c r="L4" i="2"/>
  <c r="L5" i="2"/>
  <c r="J2" i="3"/>
  <c r="K3" i="3"/>
  <c r="L3" i="3"/>
  <c r="L6" i="2"/>
  <c r="L7" i="2"/>
  <c r="L8" i="2"/>
  <c r="L9" i="2"/>
  <c r="L10" i="2"/>
  <c r="L11" i="2"/>
  <c r="L12" i="2"/>
  <c r="L13" i="2"/>
  <c r="L14" i="2"/>
  <c r="L15" i="2"/>
  <c r="L16" i="2"/>
  <c r="K2" i="3"/>
  <c r="L12" i="1" l="1"/>
  <c r="E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Utilisateur</author>
  </authors>
  <commentList>
    <comment ref="C3" authorId="0" shapeId="0" xr:uid="{00000000-0006-0000-0000-000001000000}">
      <text>
        <r>
          <rPr>
            <sz val="9"/>
            <rFont val="DejaVu Serif"/>
            <family val="1"/>
          </rPr>
          <t>Décocher si le navire n'est pas astreint au pilotage : le pilote ne se présentera pas</t>
        </r>
      </text>
    </comment>
    <comment ref="C4" authorId="0" shapeId="0" xr:uid="{00000000-0006-0000-0000-000002000000}">
      <text>
        <r>
          <rPr>
            <sz val="9"/>
            <rFont val="DejaVu Serif"/>
            <family val="1"/>
          </rPr>
          <t>Décocher pour le service dont vous ne demandez pas l'intervention</t>
        </r>
      </text>
    </comment>
    <comment ref="C5" authorId="0" shapeId="0" xr:uid="{00000000-0006-0000-0000-000003000000}">
      <text>
        <r>
          <rPr>
            <sz val="9"/>
            <rFont val="DejaVu Serif"/>
            <family val="1"/>
          </rPr>
          <t>Décocher pour le service dont vous ne demandez pas l'intervention</t>
        </r>
      </text>
    </comment>
    <comment ref="C6" authorId="0" shapeId="0" xr:uid="{00000000-0006-0000-0000-000004000000}">
      <text>
        <r>
          <rPr>
            <sz val="9"/>
            <rFont val="DejaVu Serif"/>
            <family val="1"/>
          </rPr>
          <t>Toujours envoyer à la Capitainerie</t>
        </r>
      </text>
    </comment>
    <comment ref="A7" authorId="0" shapeId="0" xr:uid="{00000000-0006-0000-0000-000007000000}">
      <text>
        <r>
          <rPr>
            <sz val="9"/>
            <rFont val="DejaVu Serif"/>
            <family val="1"/>
          </rPr>
          <t>Evidemment indispensable ! Le nom officiel seul;
toute autre mention en case observations
Déplier la liste et taper les 1ères lettres du navire.
Si le navire n'est pas dans la liste venir le rajouter dans la feuille "Navires"</t>
        </r>
      </text>
    </comment>
    <comment ref="A8" authorId="0" shapeId="0" xr:uid="{00000000-0006-0000-0000-000008000000}">
      <text>
        <r>
          <rPr>
            <sz val="9"/>
            <rFont val="DejaVu Serif"/>
            <family val="1"/>
          </rPr>
          <t>Si le navire est répertorié dans « Navires », N°IMO,
longueur et largeur seront automatiquement remplies</t>
        </r>
      </text>
    </comment>
    <comment ref="A9" authorId="0" shapeId="0" xr:uid="{00000000-0006-0000-0000-000009000000}">
      <text>
        <r>
          <rPr>
            <sz val="10.5"/>
            <rFont val="DejaVu Serif"/>
            <family val="1"/>
          </rPr>
          <t>Longueur Hors Tout du navire en mètres et décimètres</t>
        </r>
      </text>
    </comment>
    <comment ref="H9" authorId="0" shapeId="0" xr:uid="{00000000-0006-0000-0000-00000A000000}">
      <text>
        <r>
          <rPr>
            <sz val="10.5"/>
            <rFont val="DejaVu Serif"/>
            <family val="1"/>
          </rPr>
          <t>Largeur Hors Tout du navire
en mètres et décimètres</t>
        </r>
      </text>
    </comment>
    <comment ref="A10" authorId="1" shapeId="0" xr:uid="{2697EA35-7A40-449B-9CB4-33C48F26FC0C}">
      <text>
        <r>
          <rPr>
            <b/>
            <sz val="9"/>
            <color indexed="81"/>
            <rFont val="Tahoma"/>
            <charset val="1"/>
          </rPr>
          <t>Utilisateur:</t>
        </r>
        <r>
          <rPr>
            <sz val="9"/>
            <color indexed="81"/>
            <rFont val="Tahoma"/>
            <charset val="1"/>
          </rPr>
          <t xml:space="preserve">
Tirant d'eau été</t>
        </r>
      </text>
    </comment>
    <comment ref="A11" authorId="0" shapeId="0" xr:uid="{00000000-0006-0000-0000-00000B000000}">
      <text>
        <r>
          <rPr>
            <sz val="10.5"/>
            <rFont val="DejaVu Serif"/>
            <family val="1"/>
          </rPr>
          <t>Société consignataire immatriculée à La Réunion</t>
        </r>
      </text>
    </comment>
    <comment ref="H11" authorId="0" shapeId="0" xr:uid="{00000000-0006-0000-0000-00000C000000}">
      <text>
        <r>
          <rPr>
            <sz val="9"/>
            <rFont val="DejaVu Serif"/>
            <family val="1"/>
          </rPr>
          <t>Le nom du Capitaine est obligatoire
pour les licences de capitaine pilote</t>
        </r>
      </text>
    </comment>
    <comment ref="H12" authorId="0" shapeId="0" xr:uid="{8D1BB93C-C625-4236-AF6E-45480E638CD0}">
      <text>
        <r>
          <rPr>
            <sz val="9"/>
            <rFont val="DejaVu Serif"/>
            <family val="1"/>
          </rPr>
          <t>Date de validité Licence Capitaine Pilote</t>
        </r>
      </text>
    </comment>
    <comment ref="A14" authorId="0" shapeId="0" xr:uid="{00000000-0006-0000-0000-00000D000000}">
      <text>
        <r>
          <rPr>
            <sz val="9"/>
            <rFont val="DejaVu Serif"/>
            <family val="1"/>
          </rPr>
          <t>Merci de laisser vide</t>
        </r>
      </text>
    </comment>
    <comment ref="A16" authorId="0" shapeId="0" xr:uid="{00000000-0006-0000-0000-00000E000000}">
      <text>
        <r>
          <rPr>
            <b/>
            <sz val="9"/>
            <rFont val="DejaVu Serif"/>
            <family val="1"/>
          </rPr>
          <t>Renseigner précisément dans chaque colonne de(s) l'opération(s) demandée(s)</t>
        </r>
      </text>
    </comment>
    <comment ref="A17" authorId="0" shapeId="0" xr:uid="{00000000-0006-0000-0000-00000F000000}">
      <text>
        <r>
          <rPr>
            <sz val="9"/>
            <rFont val="DejaVu Serif"/>
            <family val="1"/>
          </rPr>
          <t>Entrer un nombre en CHIFFRES, le séparateur est « / »;
L'année par défaut est l'année en cours</t>
        </r>
      </text>
    </comment>
    <comment ref="A18" authorId="0" shapeId="0" xr:uid="{00000000-0006-0000-0000-000010000000}">
      <text>
        <r>
          <rPr>
            <sz val="9"/>
            <rFont val="DejaVu Serif"/>
            <family val="1"/>
          </rPr>
          <t xml:space="preserve">Entrer un nombre en CHIFFRES,
le séparateur des heures et minutes est « : » </t>
        </r>
      </text>
    </comment>
    <comment ref="A19" authorId="0" shapeId="0" xr:uid="{00000000-0006-0000-0000-000011000000}">
      <text>
        <r>
          <rPr>
            <sz val="9"/>
            <rFont val="DejaVu Serif"/>
            <family val="1"/>
          </rPr>
          <t>Evidemment indispensable !
(La décision finale appartient à la Capitainerie)</t>
        </r>
      </text>
    </comment>
    <comment ref="A20" authorId="0" shapeId="0" xr:uid="{00000000-0006-0000-0000-000012000000}">
      <text>
        <r>
          <rPr>
            <sz val="9"/>
            <rFont val="DejaVu Serif"/>
            <family val="1"/>
          </rPr>
          <t>Si laissé vide, la manœuvre la plus directe sera effectuée
(sauf ordre contraire de la Capitainerie)</t>
        </r>
      </text>
    </comment>
    <comment ref="A21" authorId="0" shapeId="0" xr:uid="{00000000-0006-0000-0000-000013000000}">
      <text>
        <r>
          <rPr>
            <sz val="9"/>
            <rFont val="DejaVu Serif"/>
            <family val="1"/>
          </rPr>
          <t xml:space="preserve">Entrer un </t>
        </r>
        <r>
          <rPr>
            <b/>
            <sz val="9"/>
            <rFont val="DejaVu Serif"/>
            <family val="1"/>
          </rPr>
          <t>numéro</t>
        </r>
        <r>
          <rPr>
            <sz val="9"/>
            <rFont val="DejaVu Serif"/>
            <family val="1"/>
          </rPr>
          <t xml:space="preserve"> de bollard pour l'arrière du navire en cas de demande particulière (attention au bord à quai)
(La décision finale appartient à la Capitainerie)</t>
        </r>
      </text>
    </comment>
    <comment ref="A22" authorId="0" shapeId="0" xr:uid="{00000000-0006-0000-0000-000014000000}">
      <text>
        <r>
          <rPr>
            <sz val="9"/>
            <rFont val="DejaVu Serif"/>
            <family val="1"/>
          </rPr>
          <t xml:space="preserve">Entrer un </t>
        </r>
        <r>
          <rPr>
            <b/>
            <sz val="9"/>
            <rFont val="DejaVu Serif"/>
            <family val="1"/>
          </rPr>
          <t>nombre</t>
        </r>
        <r>
          <rPr>
            <sz val="9"/>
            <rFont val="DejaVu Serif"/>
            <family val="1"/>
          </rPr>
          <t xml:space="preserve"> de </t>
        </r>
        <r>
          <rPr>
            <b/>
            <sz val="9"/>
            <rFont val="DejaVu Serif"/>
            <family val="1"/>
          </rPr>
          <t>remorqueurs</t>
        </r>
        <r>
          <rPr>
            <sz val="9"/>
            <rFont val="DejaVu Serif"/>
            <family val="1"/>
          </rPr>
          <t xml:space="preserve"> («</t>
        </r>
        <r>
          <rPr>
            <b/>
            <sz val="9"/>
            <rFont val="DejaVu Serif"/>
            <family val="1"/>
          </rPr>
          <t> 0 </t>
        </r>
        <r>
          <rPr>
            <sz val="9"/>
            <rFont val="DejaVu Serif"/>
            <family val="1"/>
          </rPr>
          <t>» ; «</t>
        </r>
        <r>
          <rPr>
            <b/>
            <sz val="9"/>
            <rFont val="DejaVu Serif"/>
            <family val="1"/>
          </rPr>
          <t> 1 </t>
        </r>
        <r>
          <rPr>
            <sz val="9"/>
            <rFont val="DejaVu Serif"/>
            <family val="1"/>
          </rPr>
          <t>» ; «</t>
        </r>
        <r>
          <rPr>
            <b/>
            <sz val="9"/>
            <rFont val="DejaVu Serif"/>
            <family val="1"/>
          </rPr>
          <t> 2 </t>
        </r>
        <r>
          <rPr>
            <sz val="9"/>
            <rFont val="DejaVu Serif"/>
            <family val="1"/>
          </rPr>
          <t>» ; « </t>
        </r>
        <r>
          <rPr>
            <b/>
            <sz val="9"/>
            <color indexed="81"/>
            <rFont val="DejaVu Serif"/>
          </rPr>
          <t>3</t>
        </r>
        <r>
          <rPr>
            <sz val="9"/>
            <rFont val="DejaVu Serif"/>
            <family val="1"/>
          </rPr>
          <t> ») sur demande particulière du Capitaine (La décision finale appartient à la Capitainerie)</t>
        </r>
      </text>
    </comment>
    <comment ref="A23" authorId="0" shapeId="0" xr:uid="{00000000-0006-0000-0000-000015000000}">
      <text>
        <r>
          <rPr>
            <sz val="9"/>
            <rFont val="DejaVu Serif"/>
            <family val="1"/>
          </rPr>
          <t xml:space="preserve">Entrer un </t>
        </r>
        <r>
          <rPr>
            <b/>
            <sz val="9"/>
            <rFont val="DejaVu Serif"/>
            <family val="1"/>
          </rPr>
          <t>nombre</t>
        </r>
        <r>
          <rPr>
            <sz val="9"/>
            <rFont val="DejaVu Serif"/>
            <family val="1"/>
          </rPr>
          <t xml:space="preserve"> de </t>
        </r>
        <r>
          <rPr>
            <b/>
            <sz val="9"/>
            <rFont val="DejaVu Serif"/>
            <family val="1"/>
          </rPr>
          <t>vedettes</t>
        </r>
        <r>
          <rPr>
            <sz val="9"/>
            <rFont val="DejaVu Serif"/>
            <family val="1"/>
          </rPr>
          <t xml:space="preserve"> («</t>
        </r>
        <r>
          <rPr>
            <b/>
            <sz val="9"/>
            <rFont val="DejaVu Serif"/>
            <family val="1"/>
          </rPr>
          <t> 0 </t>
        </r>
        <r>
          <rPr>
            <sz val="9"/>
            <rFont val="DejaVu Serif"/>
            <family val="1"/>
          </rPr>
          <t>» ; «</t>
        </r>
        <r>
          <rPr>
            <b/>
            <sz val="9"/>
            <rFont val="DejaVu Serif"/>
            <family val="1"/>
          </rPr>
          <t> 1 </t>
        </r>
        <r>
          <rPr>
            <sz val="9"/>
            <rFont val="DejaVu Serif"/>
            <family val="1"/>
          </rPr>
          <t>» ; «</t>
        </r>
        <r>
          <rPr>
            <b/>
            <sz val="9"/>
            <rFont val="DejaVu Serif"/>
            <family val="1"/>
          </rPr>
          <t> 2 </t>
        </r>
        <r>
          <rPr>
            <sz val="9"/>
            <rFont val="DejaVu Serif"/>
            <family val="1"/>
          </rPr>
          <t>») sur demande particulière du Capitaine (La décision finale appartient à la Capitainerie)</t>
        </r>
      </text>
    </comment>
    <comment ref="A24" authorId="0" shapeId="0" xr:uid="{968B44B7-F2A9-49CC-AB1A-944F0AF9E1A8}">
      <text>
        <r>
          <rPr>
            <sz val="9"/>
            <rFont val="DejaVu Serif"/>
            <family val="1"/>
          </rPr>
          <t>Entrer un «</t>
        </r>
        <r>
          <rPr>
            <b/>
            <sz val="9"/>
            <rFont val="DejaVu Serif"/>
            <family val="1"/>
          </rPr>
          <t> 1 </t>
        </r>
        <r>
          <rPr>
            <sz val="9"/>
            <rFont val="DejaVu Serif"/>
            <family val="1"/>
          </rPr>
          <t>» si le navire souhaite un service coupée.
(La décision finale appartient à la Capitainerie)</t>
        </r>
      </text>
    </comment>
    <comment ref="A25" authorId="0" shapeId="0" xr:uid="{00000000-0006-0000-0000-000016000000}">
      <text>
        <r>
          <rPr>
            <sz val="9"/>
            <rFont val="DejaVu Serif"/>
            <family val="1"/>
          </rPr>
          <t>Entrer un nombre en CHIFFRES
pour permettre d'ajuster les moyens nautiques</t>
        </r>
      </text>
    </comment>
    <comment ref="A26" authorId="0" shapeId="0" xr:uid="{00000000-0006-0000-0000-000017000000}">
      <text>
        <r>
          <rPr>
            <sz val="9"/>
            <rFont val="DejaVu Serif"/>
            <family val="1"/>
          </rPr>
          <t>Entrer un nombre en CHIFFRES
pour permettre d'ajuster les moyens nautiques</t>
        </r>
      </text>
    </comment>
    <comment ref="A27" authorId="0" shapeId="0" xr:uid="{00000000-0006-0000-0000-000018000000}">
      <text>
        <r>
          <rPr>
            <sz val="9"/>
            <rFont val="DejaVu Serif"/>
            <family val="1"/>
          </rPr>
          <t>Entrer un nombre en CHIFFRES</t>
        </r>
      </text>
    </comment>
    <comment ref="A28" authorId="1" shapeId="0" xr:uid="{DD610705-45BF-4EEF-83F8-08DC06A0F264}">
      <text>
        <r>
          <rPr>
            <sz val="9"/>
            <color indexed="81"/>
            <rFont val="Tahoma"/>
            <family val="2"/>
          </rPr>
          <t>Franc Bord au point d'embarquement du pilote
Entrer un nombre en CHIFFRES</t>
        </r>
      </text>
    </comment>
    <comment ref="A30" authorId="0" shapeId="0" xr:uid="{00000000-0006-0000-0000-000019000000}">
      <text>
        <r>
          <rPr>
            <sz val="9"/>
            <rFont val="DejaVu Serif"/>
            <family val="1"/>
          </rPr>
          <t>Entrer (</t>
        </r>
        <r>
          <rPr>
            <b/>
            <sz val="9"/>
            <color indexed="81"/>
            <rFont val="DejaVu Serif"/>
          </rPr>
          <t>0</t>
        </r>
        <r>
          <rPr>
            <b/>
            <sz val="9"/>
            <rFont val="DejaVu Serif"/>
            <family val="1"/>
          </rPr>
          <t>; 1; 2; 3)</t>
        </r>
        <r>
          <rPr>
            <sz val="9"/>
            <rFont val="DejaVu Serif"/>
            <family val="1"/>
          </rPr>
          <t xml:space="preserve"> pour permettre d'ajuster les moyens nautiques ;
Entrer éventuellement la puissance en case Observations</t>
        </r>
      </text>
    </comment>
    <comment ref="A31" authorId="0" shapeId="0" xr:uid="{00000000-0006-0000-0000-00001A000000}">
      <text>
        <r>
          <rPr>
            <sz val="9"/>
            <rFont val="DejaVu Serif"/>
            <family val="1"/>
          </rPr>
          <t>Entrer (0; 1; 2; 3) pour permettre d'ajuster les moyens nautiques ;
Entrer éventuellement la puissance en case Observations</t>
        </r>
      </text>
    </comment>
    <comment ref="A32" authorId="0" shapeId="0" xr:uid="{00000000-0006-0000-0000-00001B000000}">
      <text>
        <r>
          <rPr>
            <sz val="9"/>
            <rFont val="DejaVu Serif"/>
            <family val="1"/>
          </rPr>
          <t>Toutes les précisions pour la manœuvre
dans la colonne correspondante
(Alt+Entrée pour aller à la ligne)(Excel)</t>
        </r>
      </text>
    </comment>
    <comment ref="A33" authorId="1" shapeId="0" xr:uid="{36E0CFDE-85EE-4527-A2A5-D236F71EDF58}">
      <text>
        <r>
          <rPr>
            <sz val="9"/>
            <color indexed="81"/>
            <rFont val="Tahoma"/>
            <family val="2"/>
          </rPr>
          <t>Toutes défaillances du navire dans la colonne correspondante
(Alt+Entrée pour aller à la ligne)(Excel)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521" authorId="0" shapeId="0" xr:uid="{00000000-0006-0000-0100-000001000000}">
      <text>
        <r>
          <rPr>
            <b/>
            <sz val="8"/>
            <color indexed="8"/>
            <rFont val="Tahoma"/>
            <family val="2"/>
          </rPr>
          <t>mettre à jour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Utilisateur</author>
  </authors>
  <commentList>
    <comment ref="B3" authorId="0" shapeId="0" xr:uid="{F452DAFA-C22D-4F48-8ADB-7812F6C9017E}">
      <text>
        <r>
          <rPr>
            <b/>
            <sz val="9"/>
            <color indexed="81"/>
            <rFont val="Tahoma"/>
            <family val="2"/>
          </rPr>
          <t>Utilisateur:</t>
        </r>
        <r>
          <rPr>
            <sz val="9"/>
            <color indexed="81"/>
            <rFont val="Tahoma"/>
            <family val="2"/>
          </rPr>
          <t xml:space="preserve">
Décision d'accès 20191104</t>
        </r>
      </text>
    </comment>
    <comment ref="D3" authorId="0" shapeId="0" xr:uid="{E23E6D04-33C3-41A3-B7A8-9E3477703635}">
      <text>
        <r>
          <rPr>
            <b/>
            <sz val="9"/>
            <color indexed="81"/>
            <rFont val="Tahoma"/>
            <family val="2"/>
          </rPr>
          <t>Utilisateur:</t>
        </r>
        <r>
          <rPr>
            <sz val="9"/>
            <color indexed="81"/>
            <rFont val="Tahoma"/>
            <family val="2"/>
          </rPr>
          <t xml:space="preserve">
Décision d'accès 20191104</t>
        </r>
      </text>
    </comment>
    <comment ref="E3" authorId="0" shapeId="0" xr:uid="{C40E0981-F922-4490-87AE-6E184D4951E1}">
      <text>
        <r>
          <rPr>
            <b/>
            <sz val="9"/>
            <color indexed="81"/>
            <rFont val="Tahoma"/>
            <family val="2"/>
          </rPr>
          <t>Utilisateur:</t>
        </r>
        <r>
          <rPr>
            <sz val="9"/>
            <color indexed="81"/>
            <rFont val="Tahoma"/>
            <family val="2"/>
          </rPr>
          <t xml:space="preserve">
Décision d'accès 20191104</t>
        </r>
      </text>
    </comment>
    <comment ref="G3" authorId="0" shapeId="0" xr:uid="{222C6CBA-A903-4157-9D95-0CA676E10069}">
      <text>
        <r>
          <rPr>
            <b/>
            <sz val="9"/>
            <color indexed="81"/>
            <rFont val="Tahoma"/>
            <family val="2"/>
          </rPr>
          <t>Utilisateur:</t>
        </r>
        <r>
          <rPr>
            <sz val="9"/>
            <color indexed="81"/>
            <rFont val="Tahoma"/>
            <family val="2"/>
          </rPr>
          <t xml:space="preserve">
Hauteur sous poutre: 42,5
Marée haute coef 120: 1m
PP: 0,5m</t>
        </r>
      </text>
    </comment>
    <comment ref="H3" authorId="0" shapeId="0" xr:uid="{2CB4256C-704D-48B8-80C5-E92A7AE10B70}">
      <text>
        <r>
          <rPr>
            <b/>
            <sz val="9"/>
            <color indexed="81"/>
            <rFont val="Tahoma"/>
            <family val="2"/>
          </rPr>
          <t>Utilisateur:</t>
        </r>
        <r>
          <rPr>
            <sz val="9"/>
            <color indexed="81"/>
            <rFont val="Tahoma"/>
            <family val="2"/>
          </rPr>
          <t xml:space="preserve">
Hauteur sous poutre: 54,5m
Marée haute coef 120: 1,0m
PP: 0,5m</t>
        </r>
      </text>
    </comment>
    <comment ref="B4" authorId="0" shapeId="0" xr:uid="{9CD7E282-ABBE-41CD-B70B-7904E47BDED3}">
      <text>
        <r>
          <rPr>
            <b/>
            <sz val="9"/>
            <color indexed="81"/>
            <rFont val="Tahoma"/>
            <family val="2"/>
          </rPr>
          <t>Utilisateur:</t>
        </r>
        <r>
          <rPr>
            <sz val="9"/>
            <color indexed="81"/>
            <rFont val="Tahoma"/>
            <family val="2"/>
          </rPr>
          <t xml:space="preserve">
</t>
        </r>
      </text>
    </comment>
    <comment ref="D4" authorId="0" shapeId="0" xr:uid="{99660A54-0BC6-4C75-A19E-BF04814D4701}">
      <text>
        <r>
          <rPr>
            <b/>
            <sz val="9"/>
            <color indexed="81"/>
            <rFont val="Tahoma"/>
            <family val="2"/>
          </rPr>
          <t>Utilisateur:</t>
        </r>
        <r>
          <rPr>
            <sz val="9"/>
            <color indexed="81"/>
            <rFont val="Tahoma"/>
            <family val="2"/>
          </rPr>
          <t xml:space="preserve">
Décision d'accès 20191104</t>
        </r>
      </text>
    </comment>
    <comment ref="E4" authorId="0" shapeId="0" xr:uid="{2C66CE1C-2959-4615-875F-EFAAA442CD40}">
      <text>
        <r>
          <rPr>
            <b/>
            <sz val="9"/>
            <color indexed="81"/>
            <rFont val="Tahoma"/>
            <family val="2"/>
          </rPr>
          <t>Utilisateur:</t>
        </r>
        <r>
          <rPr>
            <sz val="9"/>
            <color indexed="81"/>
            <rFont val="Tahoma"/>
            <family val="2"/>
          </rPr>
          <t xml:space="preserve">
Décision d'accès 20191104</t>
        </r>
      </text>
    </comment>
    <comment ref="B5" authorId="0" shapeId="0" xr:uid="{5A779CA1-B47B-432C-AD6C-51A303E40B54}">
      <text>
        <r>
          <rPr>
            <b/>
            <sz val="9"/>
            <color indexed="81"/>
            <rFont val="Tahoma"/>
            <family val="2"/>
          </rPr>
          <t>Utilisateur:</t>
        </r>
        <r>
          <rPr>
            <sz val="9"/>
            <color indexed="81"/>
            <rFont val="Tahoma"/>
            <family val="2"/>
          </rPr>
          <t xml:space="preserve">
Décision d'accès 20191104</t>
        </r>
      </text>
    </comment>
    <comment ref="D5" authorId="0" shapeId="0" xr:uid="{B19F8F3C-6D9F-4D0F-A0DB-C539EA253201}">
      <text>
        <r>
          <rPr>
            <b/>
            <sz val="9"/>
            <color indexed="81"/>
            <rFont val="Tahoma"/>
            <family val="2"/>
          </rPr>
          <t>Utilisateur:</t>
        </r>
        <r>
          <rPr>
            <sz val="9"/>
            <color indexed="81"/>
            <rFont val="Tahoma"/>
            <family val="2"/>
          </rPr>
          <t xml:space="preserve">
Décision d'accès 20191104</t>
        </r>
      </text>
    </comment>
    <comment ref="E5" authorId="0" shapeId="0" xr:uid="{CFB6BC14-0ED2-4A3B-B8D7-786086171306}">
      <text>
        <r>
          <rPr>
            <b/>
            <sz val="9"/>
            <color indexed="81"/>
            <rFont val="Tahoma"/>
            <family val="2"/>
          </rPr>
          <t>Utilisateur:</t>
        </r>
        <r>
          <rPr>
            <sz val="9"/>
            <color indexed="81"/>
            <rFont val="Tahoma"/>
            <family val="2"/>
          </rPr>
          <t xml:space="preserve">
Décision d'accès 20191104</t>
        </r>
      </text>
    </comment>
    <comment ref="B6" authorId="0" shapeId="0" xr:uid="{1AD9A5B1-A272-4719-9A51-EFA3F28A5182}">
      <text>
        <r>
          <rPr>
            <b/>
            <sz val="9"/>
            <color indexed="81"/>
            <rFont val="Tahoma"/>
            <family val="2"/>
          </rPr>
          <t>Utilisateur:</t>
        </r>
        <r>
          <rPr>
            <sz val="9"/>
            <color indexed="81"/>
            <rFont val="Tahoma"/>
            <family val="2"/>
          </rPr>
          <t xml:space="preserve">
Décision d'accès 20191104</t>
        </r>
      </text>
    </comment>
    <comment ref="D6" authorId="0" shapeId="0" xr:uid="{09ADE515-8CAD-487B-96EC-4F8AC1174306}">
      <text>
        <r>
          <rPr>
            <b/>
            <sz val="9"/>
            <color indexed="81"/>
            <rFont val="Tahoma"/>
            <family val="2"/>
          </rPr>
          <t>Utilisateur:</t>
        </r>
        <r>
          <rPr>
            <sz val="9"/>
            <color indexed="81"/>
            <rFont val="Tahoma"/>
            <family val="2"/>
          </rPr>
          <t xml:space="preserve">
Décision d'accès 20191104</t>
        </r>
      </text>
    </comment>
    <comment ref="E6" authorId="0" shapeId="0" xr:uid="{4F6C9798-4E97-4BD3-8C73-9C9C361E9C8E}">
      <text>
        <r>
          <rPr>
            <b/>
            <sz val="9"/>
            <color indexed="81"/>
            <rFont val="Tahoma"/>
            <family val="2"/>
          </rPr>
          <t>Utilisateur:</t>
        </r>
        <r>
          <rPr>
            <sz val="9"/>
            <color indexed="81"/>
            <rFont val="Tahoma"/>
            <family val="2"/>
          </rPr>
          <t xml:space="preserve">
Décision d'accès 20191104</t>
        </r>
      </text>
    </comment>
    <comment ref="B7" authorId="0" shapeId="0" xr:uid="{4666DFF1-D4E0-4102-9661-AA33DB9FAF05}">
      <text>
        <r>
          <rPr>
            <b/>
            <sz val="9"/>
            <color indexed="81"/>
            <rFont val="Tahoma"/>
            <family val="2"/>
          </rPr>
          <t>Utilisateur:</t>
        </r>
        <r>
          <rPr>
            <sz val="9"/>
            <color indexed="81"/>
            <rFont val="Tahoma"/>
            <family val="2"/>
          </rPr>
          <t xml:space="preserve">
Décision d'accès 20191104</t>
        </r>
      </text>
    </comment>
    <comment ref="D7" authorId="0" shapeId="0" xr:uid="{1502851C-AD6D-408D-84AF-FBE007D486FB}">
      <text>
        <r>
          <rPr>
            <b/>
            <sz val="9"/>
            <color indexed="81"/>
            <rFont val="Tahoma"/>
            <family val="2"/>
          </rPr>
          <t>Utilisateur:</t>
        </r>
        <r>
          <rPr>
            <sz val="9"/>
            <color indexed="81"/>
            <rFont val="Tahoma"/>
            <family val="2"/>
          </rPr>
          <t xml:space="preserve">
Décision d'accès 20191104</t>
        </r>
      </text>
    </comment>
    <comment ref="E7" authorId="0" shapeId="0" xr:uid="{7DA0C3F3-4C78-417B-B807-BC717E5CA341}">
      <text>
        <r>
          <rPr>
            <b/>
            <sz val="9"/>
            <color indexed="81"/>
            <rFont val="Tahoma"/>
            <family val="2"/>
          </rPr>
          <t>Utilisateur:</t>
        </r>
        <r>
          <rPr>
            <sz val="9"/>
            <color indexed="81"/>
            <rFont val="Tahoma"/>
            <family val="2"/>
          </rPr>
          <t xml:space="preserve">
Décision d'accès 20191104</t>
        </r>
      </text>
    </comment>
    <comment ref="B8" authorId="0" shapeId="0" xr:uid="{5D888874-A280-40D9-8500-FCD56F03643A}">
      <text>
        <r>
          <rPr>
            <b/>
            <sz val="9"/>
            <color indexed="81"/>
            <rFont val="Tahoma"/>
            <family val="2"/>
          </rPr>
          <t>Utilisateur:</t>
        </r>
        <r>
          <rPr>
            <sz val="9"/>
            <color indexed="81"/>
            <rFont val="Tahoma"/>
            <family val="2"/>
          </rPr>
          <t xml:space="preserve">
Décision d'accès 20191104</t>
        </r>
      </text>
    </comment>
    <comment ref="D8" authorId="0" shapeId="0" xr:uid="{FC90649C-3DD5-4B33-B90E-5095A0ED07BE}">
      <text>
        <r>
          <rPr>
            <b/>
            <sz val="9"/>
            <color indexed="81"/>
            <rFont val="Tahoma"/>
            <family val="2"/>
          </rPr>
          <t>Utilisateur:</t>
        </r>
        <r>
          <rPr>
            <sz val="9"/>
            <color indexed="81"/>
            <rFont val="Tahoma"/>
            <family val="2"/>
          </rPr>
          <t xml:space="preserve">
Décision d'accès 20191104</t>
        </r>
      </text>
    </comment>
    <comment ref="E8" authorId="0" shapeId="0" xr:uid="{D86E3393-CC50-419F-996C-A78ED908078D}">
      <text>
        <r>
          <rPr>
            <b/>
            <sz val="9"/>
            <color indexed="81"/>
            <rFont val="Tahoma"/>
            <family val="2"/>
          </rPr>
          <t>Utilisateur:</t>
        </r>
        <r>
          <rPr>
            <sz val="9"/>
            <color indexed="81"/>
            <rFont val="Tahoma"/>
            <family val="2"/>
          </rPr>
          <t xml:space="preserve">
Décision d'accès 20191104</t>
        </r>
      </text>
    </comment>
    <comment ref="B10" authorId="0" shapeId="0" xr:uid="{DA70CDED-4B56-4AD7-8C7C-1D430E8B0EAB}">
      <text>
        <r>
          <rPr>
            <b/>
            <sz val="9"/>
            <color indexed="81"/>
            <rFont val="Tahoma"/>
            <family val="2"/>
          </rPr>
          <t>Utilisateur:</t>
        </r>
        <r>
          <rPr>
            <sz val="9"/>
            <color indexed="81"/>
            <rFont val="Tahoma"/>
            <family val="2"/>
          </rPr>
          <t xml:space="preserve">
RGPP: 8m</t>
        </r>
      </text>
    </comment>
    <comment ref="D10" authorId="0" shapeId="0" xr:uid="{D10E5F01-632E-4BBC-99D9-047BD7F3D337}">
      <text>
        <r>
          <rPr>
            <b/>
            <sz val="9"/>
            <color indexed="81"/>
            <rFont val="Tahoma"/>
            <family val="2"/>
          </rPr>
          <t>Utilisateur:</t>
        </r>
        <r>
          <rPr>
            <sz val="9"/>
            <color indexed="81"/>
            <rFont val="Tahoma"/>
            <family val="2"/>
          </rPr>
          <t xml:space="preserve">
Reg. Exploit abrogé</t>
        </r>
      </text>
    </comment>
    <comment ref="E10" authorId="0" shapeId="0" xr:uid="{76785942-F412-45CB-80CE-FCB0401F0403}">
      <text>
        <r>
          <rPr>
            <b/>
            <sz val="9"/>
            <color indexed="81"/>
            <rFont val="Tahoma"/>
            <family val="2"/>
          </rPr>
          <t>Utilisateur:</t>
        </r>
        <r>
          <rPr>
            <sz val="9"/>
            <color indexed="81"/>
            <rFont val="Tahoma"/>
            <family val="2"/>
          </rPr>
          <t xml:space="preserve">
RGPP</t>
        </r>
      </text>
    </comment>
    <comment ref="B11" authorId="0" shapeId="0" xr:uid="{824B6D10-6D1E-40C5-82E7-5613172431D0}">
      <text>
        <r>
          <rPr>
            <b/>
            <sz val="9"/>
            <color indexed="81"/>
            <rFont val="Tahoma"/>
            <family val="2"/>
          </rPr>
          <t>Utilisateur:</t>
        </r>
        <r>
          <rPr>
            <sz val="9"/>
            <color indexed="81"/>
            <rFont val="Tahoma"/>
            <family val="2"/>
          </rPr>
          <t xml:space="preserve">
RGPP: 8m</t>
        </r>
      </text>
    </comment>
    <comment ref="D11" authorId="0" shapeId="0" xr:uid="{6744BD3C-B9CC-425C-86E5-230F125AC76E}">
      <text>
        <r>
          <rPr>
            <b/>
            <sz val="9"/>
            <color indexed="81"/>
            <rFont val="Tahoma"/>
            <family val="2"/>
          </rPr>
          <t>Utilisateur:</t>
        </r>
        <r>
          <rPr>
            <sz val="9"/>
            <color indexed="81"/>
            <rFont val="Tahoma"/>
            <family val="2"/>
          </rPr>
          <t xml:space="preserve">
Reg. Exploit abrogé</t>
        </r>
      </text>
    </comment>
    <comment ref="E11" authorId="0" shapeId="0" xr:uid="{E59F4709-776E-4753-8648-9364E3C4ECE7}">
      <text>
        <r>
          <rPr>
            <b/>
            <sz val="9"/>
            <color indexed="81"/>
            <rFont val="Tahoma"/>
            <family val="2"/>
          </rPr>
          <t>Utilisateur:</t>
        </r>
        <r>
          <rPr>
            <sz val="9"/>
            <color indexed="81"/>
            <rFont val="Tahoma"/>
            <family val="2"/>
          </rPr>
          <t xml:space="preserve">
RGPP</t>
        </r>
      </text>
    </comment>
    <comment ref="B12" authorId="0" shapeId="0" xr:uid="{B2881F51-2CD1-4026-A4DC-BB0C53D6D16F}">
      <text>
        <r>
          <rPr>
            <b/>
            <sz val="9"/>
            <color indexed="81"/>
            <rFont val="Tahoma"/>
            <family val="2"/>
          </rPr>
          <t>Utilisateur:</t>
        </r>
        <r>
          <rPr>
            <sz val="9"/>
            <color indexed="81"/>
            <rFont val="Tahoma"/>
            <family val="2"/>
          </rPr>
          <t xml:space="preserve">
Reg. Exploit abrogé</t>
        </r>
      </text>
    </comment>
    <comment ref="D12" authorId="0" shapeId="0" xr:uid="{1C3F1A8F-C21C-4140-AD84-A68CC441C395}">
      <text>
        <r>
          <rPr>
            <b/>
            <sz val="9"/>
            <color indexed="81"/>
            <rFont val="Tahoma"/>
            <family val="2"/>
          </rPr>
          <t>Utilisateur:</t>
        </r>
        <r>
          <rPr>
            <sz val="9"/>
            <color indexed="81"/>
            <rFont val="Tahoma"/>
            <family val="2"/>
          </rPr>
          <t xml:space="preserve">
Reg. Exploit abrogé</t>
        </r>
      </text>
    </comment>
    <comment ref="E12" authorId="0" shapeId="0" xr:uid="{F3898875-4C99-4378-B24A-DD43E34B6EDB}">
      <text>
        <r>
          <rPr>
            <b/>
            <sz val="9"/>
            <color indexed="81"/>
            <rFont val="Tahoma"/>
            <family val="2"/>
          </rPr>
          <t>Utilisateur:</t>
        </r>
        <r>
          <rPr>
            <sz val="9"/>
            <color indexed="81"/>
            <rFont val="Tahoma"/>
            <family val="2"/>
          </rPr>
          <t xml:space="preserve">
Reg. Exploit abrogé</t>
        </r>
      </text>
    </comment>
    <comment ref="B13" authorId="0" shapeId="0" xr:uid="{8C810C7B-4F53-422F-B218-FB52F53C9CA3}">
      <text>
        <r>
          <rPr>
            <b/>
            <sz val="9"/>
            <color indexed="81"/>
            <rFont val="Tahoma"/>
            <family val="2"/>
          </rPr>
          <t>Utilisateur:</t>
        </r>
        <r>
          <rPr>
            <sz val="9"/>
            <color indexed="81"/>
            <rFont val="Tahoma"/>
            <family val="2"/>
          </rPr>
          <t xml:space="preserve">
Reg. Exploit abrogé</t>
        </r>
      </text>
    </comment>
    <comment ref="D13" authorId="0" shapeId="0" xr:uid="{F2B2E940-5712-48B0-8893-C7FC2FF8C8BC}">
      <text>
        <r>
          <rPr>
            <b/>
            <sz val="9"/>
            <color indexed="81"/>
            <rFont val="Tahoma"/>
            <family val="2"/>
          </rPr>
          <t>Utilisateur:</t>
        </r>
        <r>
          <rPr>
            <sz val="9"/>
            <color indexed="81"/>
            <rFont val="Tahoma"/>
            <family val="2"/>
          </rPr>
          <t xml:space="preserve">
Reg. Exploit abrogé</t>
        </r>
      </text>
    </comment>
    <comment ref="E13" authorId="0" shapeId="0" xr:uid="{41BBB3DC-EF83-42F5-8E90-F10642EE839F}">
      <text>
        <r>
          <rPr>
            <b/>
            <sz val="9"/>
            <color indexed="81"/>
            <rFont val="Tahoma"/>
            <family val="2"/>
          </rPr>
          <t>Utilisateur:</t>
        </r>
        <r>
          <rPr>
            <sz val="9"/>
            <color indexed="81"/>
            <rFont val="Tahoma"/>
            <family val="2"/>
          </rPr>
          <t xml:space="preserve">
Reg. Exploit abrogé</t>
        </r>
      </text>
    </comment>
    <comment ref="B14" authorId="0" shapeId="0" xr:uid="{BE435A6D-A53F-4D21-8A37-D0203B138DA7}">
      <text>
        <r>
          <rPr>
            <b/>
            <sz val="9"/>
            <color indexed="81"/>
            <rFont val="Tahoma"/>
            <family val="2"/>
          </rPr>
          <t>Utilisateur:</t>
        </r>
        <r>
          <rPr>
            <sz val="9"/>
            <color indexed="81"/>
            <rFont val="Tahoma"/>
            <family val="2"/>
          </rPr>
          <t xml:space="preserve">
Reg. Exploit abrogé</t>
        </r>
      </text>
    </comment>
    <comment ref="D14" authorId="0" shapeId="0" xr:uid="{BFB70B4D-5B87-4BD9-89FC-A7B6CCF1582D}">
      <text>
        <r>
          <rPr>
            <b/>
            <sz val="9"/>
            <color indexed="81"/>
            <rFont val="Tahoma"/>
            <family val="2"/>
          </rPr>
          <t>Utilisateur:</t>
        </r>
        <r>
          <rPr>
            <sz val="9"/>
            <color indexed="81"/>
            <rFont val="Tahoma"/>
            <family val="2"/>
          </rPr>
          <t xml:space="preserve">
Reg. Exploit abrogé</t>
        </r>
      </text>
    </comment>
    <comment ref="E14" authorId="0" shapeId="0" xr:uid="{25297CD2-DEFC-4523-9E6B-9BF8294E119D}">
      <text>
        <r>
          <rPr>
            <b/>
            <sz val="9"/>
            <color indexed="81"/>
            <rFont val="Tahoma"/>
            <family val="2"/>
          </rPr>
          <t>Utilisateur:</t>
        </r>
        <r>
          <rPr>
            <sz val="9"/>
            <color indexed="81"/>
            <rFont val="Tahoma"/>
            <family val="2"/>
          </rPr>
          <t xml:space="preserve">
Reg. Exploit abrogé</t>
        </r>
      </text>
    </comment>
    <comment ref="B15" authorId="0" shapeId="0" xr:uid="{1BC1AA9F-3D25-4E0B-97F2-95F7703478BE}">
      <text>
        <r>
          <rPr>
            <b/>
            <sz val="9"/>
            <color indexed="81"/>
            <rFont val="Tahoma"/>
            <family val="2"/>
          </rPr>
          <t>Utilisateur:</t>
        </r>
        <r>
          <rPr>
            <sz val="9"/>
            <color indexed="81"/>
            <rFont val="Tahoma"/>
            <family val="2"/>
          </rPr>
          <t xml:space="preserve">
Reg. Exploit abrogé</t>
        </r>
      </text>
    </comment>
    <comment ref="D15" authorId="0" shapeId="0" xr:uid="{05F08398-D311-44F1-9956-6D0AFF4003CF}">
      <text>
        <r>
          <rPr>
            <b/>
            <sz val="9"/>
            <color indexed="81"/>
            <rFont val="Tahoma"/>
            <family val="2"/>
          </rPr>
          <t>Utilisateur:</t>
        </r>
        <r>
          <rPr>
            <sz val="9"/>
            <color indexed="81"/>
            <rFont val="Tahoma"/>
            <family val="2"/>
          </rPr>
          <t xml:space="preserve">
Reg. Exploit abrogé</t>
        </r>
      </text>
    </comment>
    <comment ref="E15" authorId="0" shapeId="0" xr:uid="{07AB586E-F8D2-47F0-BFD0-C8A0CEE31CD0}">
      <text>
        <r>
          <rPr>
            <b/>
            <sz val="9"/>
            <color indexed="81"/>
            <rFont val="Tahoma"/>
            <family val="2"/>
          </rPr>
          <t>Utilisateur:</t>
        </r>
        <r>
          <rPr>
            <sz val="9"/>
            <color indexed="81"/>
            <rFont val="Tahoma"/>
            <family val="2"/>
          </rPr>
          <t xml:space="preserve">
Reg. Exploit abrogé</t>
        </r>
      </text>
    </comment>
    <comment ref="A16" authorId="0" shapeId="0" xr:uid="{B006A5D8-7448-43B8-B0C1-E0321ADB457D}">
      <text>
        <r>
          <rPr>
            <b/>
            <sz val="9"/>
            <color indexed="81"/>
            <rFont val="Tahoma"/>
            <family val="2"/>
          </rPr>
          <t>Utilisateur:</t>
        </r>
        <r>
          <rPr>
            <sz val="9"/>
            <color indexed="81"/>
            <rFont val="Tahoma"/>
            <family val="2"/>
          </rPr>
          <t xml:space="preserve">
Reg. Exploit abrogé "petites unités"</t>
        </r>
      </text>
    </comment>
    <comment ref="E16" authorId="0" shapeId="0" xr:uid="{0495C865-C7D9-495C-9C99-4E5836FDFFF6}">
      <text>
        <r>
          <rPr>
            <b/>
            <sz val="9"/>
            <color indexed="81"/>
            <rFont val="Tahoma"/>
            <charset val="1"/>
          </rPr>
          <t>Utilisateur:</t>
        </r>
        <r>
          <rPr>
            <sz val="9"/>
            <color indexed="81"/>
            <rFont val="Tahoma"/>
            <charset val="1"/>
          </rPr>
          <t xml:space="preserve">
Pour éviter valeur en orange pour astrolabe</t>
        </r>
      </text>
    </comment>
    <comment ref="A17" authorId="0" shapeId="0" xr:uid="{7DFCEE1A-E646-41A8-BD3E-996BF353E120}">
      <text>
        <r>
          <rPr>
            <b/>
            <sz val="9"/>
            <color indexed="81"/>
            <rFont val="Tahoma"/>
            <family val="2"/>
          </rPr>
          <t>Utilisateur:</t>
        </r>
        <r>
          <rPr>
            <sz val="9"/>
            <color indexed="81"/>
            <rFont val="Tahoma"/>
            <family val="2"/>
          </rPr>
          <t xml:space="preserve">
Reg. Exploit abrogé "petites unités"</t>
        </r>
      </text>
    </comment>
    <comment ref="B18" authorId="0" shapeId="0" xr:uid="{5DAAC488-367D-4953-AAA1-840383292214}">
      <text>
        <r>
          <rPr>
            <b/>
            <sz val="9"/>
            <color indexed="81"/>
            <rFont val="Tahoma"/>
            <family val="2"/>
          </rPr>
          <t>Utilisateur:</t>
        </r>
        <r>
          <rPr>
            <sz val="9"/>
            <color indexed="81"/>
            <rFont val="Tahoma"/>
            <family val="2"/>
          </rPr>
          <t xml:space="preserve">
Décision d'accès 201901098</t>
        </r>
      </text>
    </comment>
    <comment ref="D18" authorId="0" shapeId="0" xr:uid="{FFC6340B-2C3C-49EE-BAB5-0E724D7EC01E}">
      <text>
        <r>
          <rPr>
            <b/>
            <sz val="9"/>
            <color indexed="81"/>
            <rFont val="Tahoma"/>
            <family val="2"/>
          </rPr>
          <t>Utilisateur:</t>
        </r>
        <r>
          <rPr>
            <sz val="9"/>
            <color indexed="81"/>
            <rFont val="Tahoma"/>
            <family val="2"/>
          </rPr>
          <t xml:space="preserve">
Décision d'accès 201901098</t>
        </r>
      </text>
    </comment>
    <comment ref="E18" authorId="0" shapeId="0" xr:uid="{33E65931-5F91-478E-9AE9-ABA9BEADB735}">
      <text>
        <r>
          <rPr>
            <b/>
            <sz val="9"/>
            <color indexed="81"/>
            <rFont val="Tahoma"/>
            <family val="2"/>
          </rPr>
          <t>Utilisateur:</t>
        </r>
        <r>
          <rPr>
            <sz val="9"/>
            <color indexed="81"/>
            <rFont val="Tahoma"/>
            <family val="2"/>
          </rPr>
          <t xml:space="preserve">
Décision d'accès 201901098</t>
        </r>
      </text>
    </comment>
    <comment ref="B19" authorId="0" shapeId="0" xr:uid="{EA96B1B6-A59E-4B64-843A-81109D5A2731}">
      <text>
        <r>
          <rPr>
            <b/>
            <sz val="9"/>
            <color indexed="81"/>
            <rFont val="Tahoma"/>
            <family val="2"/>
          </rPr>
          <t>Utilisateur:</t>
        </r>
        <r>
          <rPr>
            <sz val="9"/>
            <color indexed="81"/>
            <rFont val="Tahoma"/>
            <family val="2"/>
          </rPr>
          <t xml:space="preserve">
Décision d'accès 201901098</t>
        </r>
      </text>
    </comment>
    <comment ref="D19" authorId="0" shapeId="0" xr:uid="{4C387E39-7BA4-4CE4-8449-1951E4BE6DBB}">
      <text>
        <r>
          <rPr>
            <b/>
            <sz val="9"/>
            <color indexed="81"/>
            <rFont val="Tahoma"/>
            <family val="2"/>
          </rPr>
          <t>Utilisateur:</t>
        </r>
        <r>
          <rPr>
            <sz val="9"/>
            <color indexed="81"/>
            <rFont val="Tahoma"/>
            <family val="2"/>
          </rPr>
          <t xml:space="preserve">
Décision d'accès 201901098</t>
        </r>
      </text>
    </comment>
    <comment ref="E19" authorId="0" shapeId="0" xr:uid="{7C54C415-289B-4833-BE64-9B0482277452}">
      <text>
        <r>
          <rPr>
            <b/>
            <sz val="9"/>
            <color indexed="81"/>
            <rFont val="Tahoma"/>
            <family val="2"/>
          </rPr>
          <t>Utilisateur:</t>
        </r>
        <r>
          <rPr>
            <sz val="9"/>
            <color indexed="81"/>
            <rFont val="Tahoma"/>
            <family val="2"/>
          </rPr>
          <t xml:space="preserve">
Décision d'accès 201901098</t>
        </r>
      </text>
    </comment>
    <comment ref="B20" authorId="0" shapeId="0" xr:uid="{3206F690-F858-4BAD-93DC-E76D4856E621}">
      <text>
        <r>
          <rPr>
            <b/>
            <sz val="9"/>
            <color indexed="81"/>
            <rFont val="Tahoma"/>
            <family val="2"/>
          </rPr>
          <t>Utilisateur:</t>
        </r>
        <r>
          <rPr>
            <sz val="9"/>
            <color indexed="81"/>
            <rFont val="Tahoma"/>
            <family val="2"/>
          </rPr>
          <t xml:space="preserve">
Décision d'accès 201901098</t>
        </r>
      </text>
    </comment>
    <comment ref="D20" authorId="0" shapeId="0" xr:uid="{3D1E7F54-48BB-4204-96BD-8F5E2C7E6648}">
      <text>
        <r>
          <rPr>
            <b/>
            <sz val="9"/>
            <color indexed="81"/>
            <rFont val="Tahoma"/>
            <family val="2"/>
          </rPr>
          <t>Utilisateur:</t>
        </r>
        <r>
          <rPr>
            <sz val="9"/>
            <color indexed="81"/>
            <rFont val="Tahoma"/>
            <family val="2"/>
          </rPr>
          <t xml:space="preserve">
Décision d'accès 201901098</t>
        </r>
      </text>
    </comment>
    <comment ref="E20" authorId="0" shapeId="0" xr:uid="{D36A956A-A6BB-4F8B-B94D-D618F92B2CFB}">
      <text>
        <r>
          <rPr>
            <b/>
            <sz val="9"/>
            <color indexed="81"/>
            <rFont val="Tahoma"/>
            <family val="2"/>
          </rPr>
          <t>Utilisateur:</t>
        </r>
        <r>
          <rPr>
            <sz val="9"/>
            <color indexed="81"/>
            <rFont val="Tahoma"/>
            <family val="2"/>
          </rPr>
          <t xml:space="preserve">
Décision d'accès 201901098</t>
        </r>
      </text>
    </comment>
    <comment ref="B21" authorId="0" shapeId="0" xr:uid="{1672FA6C-FF46-46F0-B779-E4060901AA55}">
      <text>
        <r>
          <rPr>
            <b/>
            <sz val="9"/>
            <color indexed="81"/>
            <rFont val="Tahoma"/>
            <family val="2"/>
          </rPr>
          <t>Utilisateur:</t>
        </r>
        <r>
          <rPr>
            <sz val="9"/>
            <color indexed="81"/>
            <rFont val="Tahoma"/>
            <family val="2"/>
          </rPr>
          <t xml:space="preserve">
Reg. Exploit abrogé</t>
        </r>
      </text>
    </comment>
    <comment ref="D21" authorId="0" shapeId="0" xr:uid="{5A9DB77D-1BCD-4AAF-B8A1-8674FAB517B1}">
      <text>
        <r>
          <rPr>
            <b/>
            <sz val="9"/>
            <color indexed="81"/>
            <rFont val="Tahoma"/>
            <family val="2"/>
          </rPr>
          <t>Utilisateur:</t>
        </r>
        <r>
          <rPr>
            <sz val="9"/>
            <color indexed="81"/>
            <rFont val="Tahoma"/>
            <family val="2"/>
          </rPr>
          <t xml:space="preserve">
Reg. Exploit abrogé</t>
        </r>
      </text>
    </comment>
    <comment ref="E21" authorId="0" shapeId="0" xr:uid="{17E32893-721A-47D9-BCCB-861579A97B95}">
      <text>
        <r>
          <rPr>
            <b/>
            <sz val="9"/>
            <color indexed="81"/>
            <rFont val="Tahoma"/>
            <family val="2"/>
          </rPr>
          <t>Utilisateur:</t>
        </r>
        <r>
          <rPr>
            <sz val="9"/>
            <color indexed="81"/>
            <rFont val="Tahoma"/>
            <family val="2"/>
          </rPr>
          <t xml:space="preserve">
Reg. Exploit abrogé</t>
        </r>
      </text>
    </comment>
    <comment ref="B22" authorId="0" shapeId="0" xr:uid="{A17FBEFA-6688-4162-8E57-515FCE064CA8}">
      <text>
        <r>
          <rPr>
            <b/>
            <sz val="9"/>
            <color indexed="81"/>
            <rFont val="Tahoma"/>
            <family val="2"/>
          </rPr>
          <t>Utilisateur:</t>
        </r>
        <r>
          <rPr>
            <sz val="9"/>
            <color indexed="81"/>
            <rFont val="Tahoma"/>
            <family val="2"/>
          </rPr>
          <t xml:space="preserve">
RGPP</t>
        </r>
      </text>
    </comment>
    <comment ref="D22" authorId="0" shapeId="0" xr:uid="{DDB02B6C-80B3-4721-B565-D7AE0FBA59BC}">
      <text>
        <r>
          <rPr>
            <b/>
            <sz val="9"/>
            <color indexed="81"/>
            <rFont val="Tahoma"/>
            <family val="2"/>
          </rPr>
          <t>Utilisateur:</t>
        </r>
        <r>
          <rPr>
            <sz val="9"/>
            <color indexed="81"/>
            <rFont val="Tahoma"/>
            <family val="2"/>
          </rPr>
          <t xml:space="preserve">
RGPP</t>
        </r>
      </text>
    </comment>
    <comment ref="E22" authorId="0" shapeId="0" xr:uid="{2654ED95-EF0B-4297-B820-B2D2D64FFCF0}">
      <text>
        <r>
          <rPr>
            <b/>
            <sz val="9"/>
            <color indexed="81"/>
            <rFont val="Tahoma"/>
            <family val="2"/>
          </rPr>
          <t>Utilisateur:</t>
        </r>
        <r>
          <rPr>
            <sz val="9"/>
            <color indexed="81"/>
            <rFont val="Tahoma"/>
            <family val="2"/>
          </rPr>
          <t xml:space="preserve">
RGPP
Reg. Exploit abrogé: 11</t>
        </r>
      </text>
    </comment>
    <comment ref="B23" authorId="0" shapeId="0" xr:uid="{B93086DE-AC5D-46DD-9A4C-FA2769B7234A}">
      <text>
        <r>
          <rPr>
            <b/>
            <sz val="9"/>
            <color indexed="81"/>
            <rFont val="Tahoma"/>
            <family val="2"/>
          </rPr>
          <t>Utilisateur:</t>
        </r>
        <r>
          <rPr>
            <sz val="9"/>
            <color indexed="81"/>
            <rFont val="Tahoma"/>
            <family val="2"/>
          </rPr>
          <t xml:space="preserve">
RGPP</t>
        </r>
      </text>
    </comment>
    <comment ref="D23" authorId="0" shapeId="0" xr:uid="{89B5888E-2B7C-4755-8763-E3B994B2593D}">
      <text>
        <r>
          <rPr>
            <b/>
            <sz val="9"/>
            <color indexed="81"/>
            <rFont val="Tahoma"/>
            <family val="2"/>
          </rPr>
          <t>Utilisateur:</t>
        </r>
        <r>
          <rPr>
            <sz val="9"/>
            <color indexed="81"/>
            <rFont val="Tahoma"/>
            <family val="2"/>
          </rPr>
          <t xml:space="preserve">
RGPP</t>
        </r>
      </text>
    </comment>
    <comment ref="E23" authorId="0" shapeId="0" xr:uid="{B83C05AE-7083-4412-A2A5-E9E8149648E2}">
      <text>
        <r>
          <rPr>
            <b/>
            <sz val="9"/>
            <color indexed="81"/>
            <rFont val="Tahoma"/>
            <family val="2"/>
          </rPr>
          <t>Utilisateur:</t>
        </r>
        <r>
          <rPr>
            <sz val="9"/>
            <color indexed="81"/>
            <rFont val="Tahoma"/>
            <family val="2"/>
          </rPr>
          <t xml:space="preserve">
RGPP
Reg. Exploit abrogé : 11</t>
        </r>
      </text>
    </comment>
    <comment ref="B24" authorId="0" shapeId="0" xr:uid="{66D1778F-2E38-427A-886D-7C1E6469BA97}">
      <text>
        <r>
          <rPr>
            <b/>
            <sz val="9"/>
            <color indexed="81"/>
            <rFont val="Tahoma"/>
            <family val="2"/>
          </rPr>
          <t>Utilisateur:</t>
        </r>
        <r>
          <rPr>
            <sz val="9"/>
            <color indexed="81"/>
            <rFont val="Tahoma"/>
            <family val="2"/>
          </rPr>
          <t xml:space="preserve">
Décision d'accès 201901098</t>
        </r>
      </text>
    </comment>
    <comment ref="D24" authorId="0" shapeId="0" xr:uid="{A1FBFD43-05B7-4902-8BE5-57F58BE3F7E4}">
      <text>
        <r>
          <rPr>
            <b/>
            <sz val="9"/>
            <color indexed="81"/>
            <rFont val="Tahoma"/>
            <family val="2"/>
          </rPr>
          <t>Utilisateur:</t>
        </r>
        <r>
          <rPr>
            <sz val="9"/>
            <color indexed="81"/>
            <rFont val="Tahoma"/>
            <family val="2"/>
          </rPr>
          <t xml:space="preserve">
Décision d'accès 201901098</t>
        </r>
      </text>
    </comment>
    <comment ref="E24" authorId="0" shapeId="0" xr:uid="{3696DBCF-A0B9-4960-85A3-E935EF1E7169}">
      <text>
        <r>
          <rPr>
            <b/>
            <sz val="9"/>
            <color indexed="81"/>
            <rFont val="Tahoma"/>
            <family val="2"/>
          </rPr>
          <t>Utilisateur:</t>
        </r>
        <r>
          <rPr>
            <sz val="9"/>
            <color indexed="81"/>
            <rFont val="Tahoma"/>
            <family val="2"/>
          </rPr>
          <t xml:space="preserve">
Décision d'accès 201901098</t>
        </r>
      </text>
    </comment>
    <comment ref="F24" authorId="0" shapeId="0" xr:uid="{4160A983-237A-4C26-880F-B5D3DD05BADC}">
      <text>
        <r>
          <rPr>
            <b/>
            <sz val="9"/>
            <color indexed="81"/>
            <rFont val="Tahoma"/>
            <family val="2"/>
          </rPr>
          <t>Utilisateur:</t>
        </r>
        <r>
          <rPr>
            <sz val="9"/>
            <color indexed="81"/>
            <rFont val="Tahoma"/>
            <family val="2"/>
          </rPr>
          <t xml:space="preserve">
Décision d'accès 201901098</t>
        </r>
      </text>
    </comment>
    <comment ref="B25" authorId="0" shapeId="0" xr:uid="{BE3A1D05-0183-4774-AEB4-6D10B7D5D03B}">
      <text>
        <r>
          <rPr>
            <b/>
            <sz val="9"/>
            <color indexed="81"/>
            <rFont val="Tahoma"/>
            <family val="2"/>
          </rPr>
          <t>Utilisateur:</t>
        </r>
        <r>
          <rPr>
            <sz val="9"/>
            <color indexed="81"/>
            <rFont val="Tahoma"/>
            <family val="2"/>
          </rPr>
          <t xml:space="preserve">
RGPP</t>
        </r>
      </text>
    </comment>
    <comment ref="E25" authorId="0" shapeId="0" xr:uid="{D27CD4FD-6FDD-4530-BB9B-59D94B64F04C}">
      <text>
        <r>
          <rPr>
            <b/>
            <sz val="9"/>
            <color indexed="81"/>
            <rFont val="Tahoma"/>
            <family val="2"/>
          </rPr>
          <t>Utilisateur:</t>
        </r>
        <r>
          <rPr>
            <sz val="9"/>
            <color indexed="81"/>
            <rFont val="Tahoma"/>
            <family val="2"/>
          </rPr>
          <t xml:space="preserve">
RGPP</t>
        </r>
      </text>
    </comment>
    <comment ref="B26" authorId="0" shapeId="0" xr:uid="{05311A9C-B532-42AE-97A3-59EAE8D6CB6F}">
      <text>
        <r>
          <rPr>
            <b/>
            <sz val="9"/>
            <color indexed="81"/>
            <rFont val="Tahoma"/>
            <family val="2"/>
          </rPr>
          <t>Utilisateur:</t>
        </r>
        <r>
          <rPr>
            <sz val="9"/>
            <color indexed="81"/>
            <rFont val="Tahoma"/>
            <family val="2"/>
          </rPr>
          <t xml:space="preserve">
RGPP</t>
        </r>
      </text>
    </comment>
    <comment ref="E26" authorId="0" shapeId="0" xr:uid="{05DDA177-D9DC-48D0-878F-D7F6EEA259F9}">
      <text>
        <r>
          <rPr>
            <b/>
            <sz val="9"/>
            <color indexed="81"/>
            <rFont val="Tahoma"/>
            <family val="2"/>
          </rPr>
          <t>Utilisateur:</t>
        </r>
        <r>
          <rPr>
            <sz val="9"/>
            <color indexed="81"/>
            <rFont val="Tahoma"/>
            <family val="2"/>
          </rPr>
          <t xml:space="preserve">
RGPP</t>
        </r>
      </text>
    </comment>
    <comment ref="B27" authorId="0" shapeId="0" xr:uid="{121BD6D4-5D0A-4521-968D-C6792361BA6A}">
      <text>
        <r>
          <rPr>
            <b/>
            <sz val="9"/>
            <color indexed="81"/>
            <rFont val="Tahoma"/>
            <family val="2"/>
          </rPr>
          <t>Utilisateur:</t>
        </r>
        <r>
          <rPr>
            <sz val="9"/>
            <color indexed="81"/>
            <rFont val="Tahoma"/>
            <family val="2"/>
          </rPr>
          <t xml:space="preserve">
RGPP</t>
        </r>
      </text>
    </comment>
    <comment ref="E27" authorId="0" shapeId="0" xr:uid="{9DAAD21E-42EC-4872-BC32-30C436C54D28}">
      <text>
        <r>
          <rPr>
            <b/>
            <sz val="9"/>
            <color indexed="81"/>
            <rFont val="Tahoma"/>
            <family val="2"/>
          </rPr>
          <t>Utilisateur:</t>
        </r>
        <r>
          <rPr>
            <sz val="9"/>
            <color indexed="81"/>
            <rFont val="Tahoma"/>
            <family val="2"/>
          </rPr>
          <t xml:space="preserve">
RGPP</t>
        </r>
      </text>
    </comment>
    <comment ref="B28" authorId="0" shapeId="0" xr:uid="{9794ECAF-B82E-45DB-A2AC-8788DEB9FC8C}">
      <text>
        <r>
          <rPr>
            <b/>
            <sz val="9"/>
            <color indexed="81"/>
            <rFont val="Tahoma"/>
            <family val="2"/>
          </rPr>
          <t>Utilisateur:</t>
        </r>
        <r>
          <rPr>
            <sz val="9"/>
            <color indexed="81"/>
            <rFont val="Tahoma"/>
            <family val="2"/>
          </rPr>
          <t xml:space="preserve">
RGPP</t>
        </r>
      </text>
    </comment>
    <comment ref="E28" authorId="0" shapeId="0" xr:uid="{2FF8AA79-C974-46B8-BB09-92ED87B5D10A}">
      <text>
        <r>
          <rPr>
            <b/>
            <sz val="9"/>
            <color indexed="81"/>
            <rFont val="Tahoma"/>
            <family val="2"/>
          </rPr>
          <t>Utilisateur:</t>
        </r>
        <r>
          <rPr>
            <sz val="9"/>
            <color indexed="81"/>
            <rFont val="Tahoma"/>
            <family val="2"/>
          </rPr>
          <t xml:space="preserve">
RGPP</t>
        </r>
      </text>
    </comment>
    <comment ref="B29" authorId="0" shapeId="0" xr:uid="{33F58A7E-BA93-447F-9CBD-1FB6C42F313D}">
      <text>
        <r>
          <rPr>
            <b/>
            <sz val="9"/>
            <color indexed="81"/>
            <rFont val="Tahoma"/>
            <family val="2"/>
          </rPr>
          <t>Utilisateur:</t>
        </r>
        <r>
          <rPr>
            <sz val="9"/>
            <color indexed="81"/>
            <rFont val="Tahoma"/>
            <family val="2"/>
          </rPr>
          <t xml:space="preserve">
RGPP</t>
        </r>
      </text>
    </comment>
    <comment ref="E29" authorId="0" shapeId="0" xr:uid="{2E9A4A87-0E6D-4687-A867-C789DB6C9F6E}">
      <text>
        <r>
          <rPr>
            <b/>
            <sz val="9"/>
            <color indexed="81"/>
            <rFont val="Tahoma"/>
            <family val="2"/>
          </rPr>
          <t>Utilisateur:</t>
        </r>
        <r>
          <rPr>
            <sz val="9"/>
            <color indexed="81"/>
            <rFont val="Tahoma"/>
            <family val="2"/>
          </rPr>
          <t xml:space="preserve">
RGPP</t>
        </r>
      </text>
    </comment>
    <comment ref="B30" authorId="0" shapeId="0" xr:uid="{7F94CFC3-420A-4326-9835-710581D84A10}">
      <text>
        <r>
          <rPr>
            <b/>
            <sz val="9"/>
            <color indexed="81"/>
            <rFont val="Tahoma"/>
            <family val="2"/>
          </rPr>
          <t>Utilisateur:</t>
        </r>
        <r>
          <rPr>
            <sz val="9"/>
            <color indexed="81"/>
            <rFont val="Tahoma"/>
            <family val="2"/>
          </rPr>
          <t xml:space="preserve">
RGPP</t>
        </r>
      </text>
    </comment>
    <comment ref="E30" authorId="0" shapeId="0" xr:uid="{FED52962-DA7F-4742-90D0-62F68E40AD1F}">
      <text>
        <r>
          <rPr>
            <b/>
            <sz val="9"/>
            <color indexed="81"/>
            <rFont val="Tahoma"/>
            <family val="2"/>
          </rPr>
          <t>Utilisateur:</t>
        </r>
        <r>
          <rPr>
            <sz val="9"/>
            <color indexed="81"/>
            <rFont val="Tahoma"/>
            <family val="2"/>
          </rPr>
          <t xml:space="preserve">
RGPP</t>
        </r>
      </text>
    </comment>
    <comment ref="B31" authorId="0" shapeId="0" xr:uid="{AB07D493-4CF4-4583-9DE6-AAA8D1B016E0}">
      <text>
        <r>
          <rPr>
            <b/>
            <sz val="9"/>
            <color indexed="81"/>
            <rFont val="Tahoma"/>
            <family val="2"/>
          </rPr>
          <t>Utilisateur:</t>
        </r>
        <r>
          <rPr>
            <sz val="9"/>
            <color indexed="81"/>
            <rFont val="Tahoma"/>
            <family val="2"/>
          </rPr>
          <t xml:space="preserve">
RGPP</t>
        </r>
      </text>
    </comment>
    <comment ref="E31" authorId="0" shapeId="0" xr:uid="{78225130-09DF-45DD-91FB-718EE1C52D07}">
      <text>
        <r>
          <rPr>
            <b/>
            <sz val="9"/>
            <color indexed="81"/>
            <rFont val="Tahoma"/>
            <family val="2"/>
          </rPr>
          <t>Utilisateur:</t>
        </r>
        <r>
          <rPr>
            <sz val="9"/>
            <color indexed="81"/>
            <rFont val="Tahoma"/>
            <family val="2"/>
          </rPr>
          <t xml:space="preserve">
RGPP</t>
        </r>
      </text>
    </comment>
  </commentList>
</comments>
</file>

<file path=xl/sharedStrings.xml><?xml version="1.0" encoding="utf-8"?>
<sst xmlns="http://schemas.openxmlformats.org/spreadsheetml/2006/main" count="1842" uniqueCount="1793">
  <si>
    <t xml:space="preserve">Les rubriques en gras sont obligatoires </t>
  </si>
  <si>
    <t>DESTINATAIRES</t>
  </si>
  <si>
    <t>:</t>
  </si>
  <si>
    <t>PILOTAGE</t>
  </si>
  <si>
    <t>X</t>
  </si>
  <si>
    <t>(Décocher si nécessaire)</t>
  </si>
  <si>
    <t>REMORQUAGE</t>
  </si>
  <si>
    <t>LAMANAGE</t>
  </si>
  <si>
    <t>COPIES</t>
  </si>
  <si>
    <t>CAPITAINERIE</t>
  </si>
  <si>
    <t>off-port@reunion.port.fr</t>
  </si>
  <si>
    <t>Ligne</t>
  </si>
  <si>
    <t>Longueur</t>
  </si>
  <si>
    <t>Largeur</t>
  </si>
  <si>
    <t>Capitaine</t>
  </si>
  <si>
    <t>Ech. L.C.P.</t>
  </si>
  <si>
    <t>Cadre réservé</t>
  </si>
  <si>
    <t>⇒</t>
  </si>
  <si>
    <t>TD</t>
  </si>
  <si>
    <t>BD</t>
  </si>
  <si>
    <t>NOM</t>
  </si>
  <si>
    <t>N°OMI</t>
  </si>
  <si>
    <t>Société consignataire</t>
  </si>
  <si>
    <t>Code</t>
  </si>
  <si>
    <t>Poste</t>
  </si>
  <si>
    <t>Navire</t>
  </si>
  <si>
    <t>FinVal</t>
  </si>
  <si>
    <t>ADA S</t>
  </si>
  <si>
    <t>BASE NAVALE PDG</t>
  </si>
  <si>
    <t>NAT</t>
  </si>
  <si>
    <t>MAURITIUS TROCHETIA</t>
  </si>
  <si>
    <t>ADARA</t>
  </si>
  <si>
    <t>MAURITIUS PRIDE</t>
  </si>
  <si>
    <t>ADELINA</t>
  </si>
  <si>
    <t>CMA-CGM REUNION</t>
  </si>
  <si>
    <t>CMA</t>
  </si>
  <si>
    <t>ADITIYA</t>
  </si>
  <si>
    <t>ADRIA ACE</t>
  </si>
  <si>
    <t>AGHIA SKEPI</t>
  </si>
  <si>
    <t>AGNES SCAN</t>
  </si>
  <si>
    <t>EURASIA SHIPPING AGENCY</t>
  </si>
  <si>
    <t>ERA</t>
  </si>
  <si>
    <t>CDM</t>
  </si>
  <si>
    <t>AHT KAMARINA</t>
  </si>
  <si>
    <t>G.M.C.</t>
  </si>
  <si>
    <t>GMC</t>
  </si>
  <si>
    <t>AIDA</t>
  </si>
  <si>
    <t>GEOTRANS</t>
  </si>
  <si>
    <t>GEOT</t>
  </si>
  <si>
    <t>AINAFTIS</t>
  </si>
  <si>
    <t>ALAED</t>
  </si>
  <si>
    <t>MAERSK France à La Réunion</t>
  </si>
  <si>
    <t>MAER</t>
  </si>
  <si>
    <t>ALBATROS</t>
  </si>
  <si>
    <t>MSC France SA</t>
  </si>
  <si>
    <t>MSCF</t>
  </si>
  <si>
    <t>5B</t>
  </si>
  <si>
    <t>ALBATROS (7304314)</t>
  </si>
  <si>
    <t>REUNION SERVICE MARITIME</t>
  </si>
  <si>
    <t>RSM</t>
  </si>
  <si>
    <t>5T</t>
  </si>
  <si>
    <t>ALBERT RICKMERS</t>
  </si>
  <si>
    <t>REUNION SHIPS' AGENCY</t>
  </si>
  <si>
    <t>RSA</t>
  </si>
  <si>
    <t>Dock</t>
  </si>
  <si>
    <t>ALBIUS</t>
  </si>
  <si>
    <t>ALEXANDER</t>
  </si>
  <si>
    <t>S.R.S.M.</t>
  </si>
  <si>
    <t>SRSM</t>
  </si>
  <si>
    <t>ALINA</t>
  </si>
  <si>
    <t>SAPMER S.A. Compte
ARM. REUNIONNAIS</t>
  </si>
  <si>
    <t>SAPRE</t>
  </si>
  <si>
    <t>ALPINE MEADOW</t>
  </si>
  <si>
    <t>SAPMER S.A. Compte
ARMAS PECHE</t>
  </si>
  <si>
    <t>SAPPE</t>
  </si>
  <si>
    <t>TS</t>
  </si>
  <si>
    <t>ALPINE MIA</t>
  </si>
  <si>
    <t>DpN</t>
  </si>
  <si>
    <t>ALTAI</t>
  </si>
  <si>
    <t>SAPMER S.A.</t>
  </si>
  <si>
    <t>SAPM</t>
  </si>
  <si>
    <t>DpS</t>
  </si>
  <si>
    <t>ALTONIA</t>
  </si>
  <si>
    <t>H</t>
  </si>
  <si>
    <t>AMADEA</t>
  </si>
  <si>
    <t>DPH</t>
  </si>
  <si>
    <t>SCOAM</t>
  </si>
  <si>
    <t>SCOA</t>
  </si>
  <si>
    <t>AmsN</t>
  </si>
  <si>
    <t>AMASIS</t>
  </si>
  <si>
    <t>AmsM</t>
  </si>
  <si>
    <t>AMBER 2</t>
  </si>
  <si>
    <t>AmsS</t>
  </si>
  <si>
    <t>Croz</t>
  </si>
  <si>
    <t>AMETHYST ACE</t>
  </si>
  <si>
    <t>Sout</t>
  </si>
  <si>
    <t>StP</t>
  </si>
  <si>
    <t>AN PING</t>
  </si>
  <si>
    <t>ANASSA IOANNA</t>
  </si>
  <si>
    <t>ANASTASIA K</t>
  </si>
  <si>
    <t>ANETTE THERESA</t>
  </si>
  <si>
    <t>ANGLIA</t>
  </si>
  <si>
    <t>ANICHKOV BRIDGE</t>
  </si>
  <si>
    <t>ANNA S</t>
  </si>
  <si>
    <t>APOLLONIA</t>
  </si>
  <si>
    <t>AQUITANIA</t>
  </si>
  <si>
    <t>ARCADIA</t>
  </si>
  <si>
    <t>ARCTURUS</t>
  </si>
  <si>
    <t>ARK FORWARDER</t>
  </si>
  <si>
    <t>ARLEIGH BURKE</t>
  </si>
  <si>
    <t>ARNEBORG</t>
  </si>
  <si>
    <t>ARTEMIS</t>
  </si>
  <si>
    <t>AS CASTOR</t>
  </si>
  <si>
    <t>AS SAXONIA</t>
  </si>
  <si>
    <t>AS SCANDIA</t>
  </si>
  <si>
    <t>ASIA STAR</t>
  </si>
  <si>
    <t>ASIAN GRACE</t>
  </si>
  <si>
    <t>ASIAN SPIRIT</t>
  </si>
  <si>
    <t>ASIAN TRADER</t>
  </si>
  <si>
    <t>ASPHALT ALLIANCE</t>
  </si>
  <si>
    <t>ASPHALT VENTURE</t>
  </si>
  <si>
    <t>ASPIA</t>
  </si>
  <si>
    <t>ASTOR</t>
  </si>
  <si>
    <t>ASUKA 2</t>
  </si>
  <si>
    <t>ATHENA</t>
  </si>
  <si>
    <t>ATLANTIC ARROW</t>
  </si>
  <si>
    <t>ATLANTIC DREAM</t>
  </si>
  <si>
    <t>ATLANTIC STEAMER</t>
  </si>
  <si>
    <t>ATLANTIC TRADER (8314677)</t>
  </si>
  <si>
    <t>ATLANTIC TRADER (9123104)</t>
  </si>
  <si>
    <t>ATSANTSA</t>
  </si>
  <si>
    <t>AUGUSTE SCHULTE</t>
  </si>
  <si>
    <t>AURORA</t>
  </si>
  <si>
    <t>AUSTRAL</t>
  </si>
  <si>
    <t>AUSTRAL LEADER II</t>
  </si>
  <si>
    <t>AVEL VAD</t>
  </si>
  <si>
    <t>AYRTON 2</t>
  </si>
  <si>
    <t>AZALEA</t>
  </si>
  <si>
    <t>AZTEC MAIDEN</t>
  </si>
  <si>
    <t>BAHAMIAN EXPRESS</t>
  </si>
  <si>
    <t>BALMORAL</t>
  </si>
  <si>
    <t>BALTIC ACE</t>
  </si>
  <si>
    <t>BALTIC ISLAND</t>
  </si>
  <si>
    <t>BALTIC RANGER</t>
  </si>
  <si>
    <t>BALTIMORE</t>
  </si>
  <si>
    <t>BARBARICA</t>
  </si>
  <si>
    <t>BARGE1</t>
  </si>
  <si>
    <t>BARGE2</t>
  </si>
  <si>
    <t>BAVARIAN TRADER</t>
  </si>
  <si>
    <t>BBC EVEREST</t>
  </si>
  <si>
    <t>BEAUMONT</t>
  </si>
  <si>
    <t>BEAUTEMPS-BEAUPRE</t>
  </si>
  <si>
    <t>BELAIA</t>
  </si>
  <si>
    <t>BELLA</t>
  </si>
  <si>
    <t>BELLAVIA</t>
  </si>
  <si>
    <t>BELUGA CONSTELLATION</t>
  </si>
  <si>
    <t>BELUGA CONSTITUTION</t>
  </si>
  <si>
    <t>BELUGA FANFARE</t>
  </si>
  <si>
    <t>BELUGA FREQUENCY</t>
  </si>
  <si>
    <t>BELUGA RECOMMENDATION</t>
  </si>
  <si>
    <t>BERNICA</t>
  </si>
  <si>
    <t>BESS</t>
  </si>
  <si>
    <t>BLACK WATCH</t>
  </si>
  <si>
    <t>BLACKBIRD</t>
  </si>
  <si>
    <t>BLACKBIRD + BARGE</t>
  </si>
  <si>
    <t>BLUE DIAMOND</t>
  </si>
  <si>
    <t>BLUMARLIN</t>
  </si>
  <si>
    <t>BOGDAN</t>
  </si>
  <si>
    <t>BOHEME</t>
  </si>
  <si>
    <t>BOSTON</t>
  </si>
  <si>
    <t>BOSUN</t>
  </si>
  <si>
    <t>BOURBON ARCADIE</t>
  </si>
  <si>
    <t>BOURBON LIBERTY 207</t>
  </si>
  <si>
    <t>BOURBON LIBERTY 218</t>
  </si>
  <si>
    <t>BOURBON LIBERTY 223</t>
  </si>
  <si>
    <t>BOURBON LIBERTY 309</t>
  </si>
  <si>
    <t>BOURBON THERA</t>
  </si>
  <si>
    <t>BOX QUEEN</t>
  </si>
  <si>
    <t>BRAZILIAN CONFIDENCE</t>
  </si>
  <si>
    <t>BREMEN</t>
  </si>
  <si>
    <t>BRILLIANT</t>
  </si>
  <si>
    <t>BRILLIANT ACE</t>
  </si>
  <si>
    <t>BRO JUNO</t>
  </si>
  <si>
    <t>BROADGATE</t>
  </si>
  <si>
    <t>BROOKLYN</t>
  </si>
  <si>
    <t>BROWNSVILLE</t>
  </si>
  <si>
    <t>BUFFALO</t>
  </si>
  <si>
    <t>BULK COLOMBIA</t>
  </si>
  <si>
    <t>BULK ECUADOR</t>
  </si>
  <si>
    <t>BUNGA SEROJA DUA</t>
  </si>
  <si>
    <t>BUXCOAST</t>
  </si>
  <si>
    <t>BUXMASTER</t>
  </si>
  <si>
    <t>BUXSTAR</t>
  </si>
  <si>
    <t>BUXTAURUS</t>
  </si>
  <si>
    <t>BUZZARD</t>
  </si>
  <si>
    <t>BUZZARD + BARGE</t>
  </si>
  <si>
    <t>C HARMONY</t>
  </si>
  <si>
    <t>CAP COLVILLE</t>
  </si>
  <si>
    <t>CAP SAINT VINCENT</t>
  </si>
  <si>
    <t>CAP SAINTE MARIE</t>
  </si>
  <si>
    <t>CAPE NORVIEGA</t>
  </si>
  <si>
    <t>CARMEN (9505027)</t>
  </si>
  <si>
    <t>CARNATION ACE</t>
  </si>
  <si>
    <t>CAROLA E</t>
  </si>
  <si>
    <t>CASTOR</t>
  </si>
  <si>
    <t>CATALINA</t>
  </si>
  <si>
    <t>CATTLEYA ACE</t>
  </si>
  <si>
    <t>CENTURY HOPE</t>
  </si>
  <si>
    <t>CHAMAREL</t>
  </si>
  <si>
    <t>CHAMPION SPIRIT</t>
  </si>
  <si>
    <t>CHANG HANG GUANG RONG</t>
  </si>
  <si>
    <t>CHANG HANG KAI TUO</t>
  </si>
  <si>
    <t>CHARLOTTE C. RICKMERS</t>
  </si>
  <si>
    <t>CHARLOTTE THERESA</t>
  </si>
  <si>
    <t>CHEMBULK NEW YORK</t>
  </si>
  <si>
    <t>CHRISTA RICKMERS</t>
  </si>
  <si>
    <t>CHRISTINE B</t>
  </si>
  <si>
    <t>CHUNG YONG 81</t>
  </si>
  <si>
    <t>CICLOPE</t>
  </si>
  <si>
    <t>CIELO DI GUANGZHOU</t>
  </si>
  <si>
    <t>CL HANSE GATE</t>
  </si>
  <si>
    <t>CLIPPER ODYSSEY</t>
  </si>
  <si>
    <t>CLOVER ACE</t>
  </si>
  <si>
    <t>CMA-CGM ACAJU</t>
  </si>
  <si>
    <t>CMA-CGM ASTROLABE</t>
  </si>
  <si>
    <t>CMA-CGM AZURE</t>
  </si>
  <si>
    <t>CMA-CGM BAHIA</t>
  </si>
  <si>
    <t>CMA-CGM BEIRUT</t>
  </si>
  <si>
    <t>CMA-CGM BRASILIA</t>
  </si>
  <si>
    <t>CMA-CGM CAPELLA</t>
  </si>
  <si>
    <t>CMA-CGM LA TOUR</t>
  </si>
  <si>
    <t>CMA-CGM LAPIS</t>
  </si>
  <si>
    <t>CMA-CGM LEA</t>
  </si>
  <si>
    <t>CMA-CGM MAASAI</t>
  </si>
  <si>
    <t>CMA-CGM OKAPI</t>
  </si>
  <si>
    <t>CMA-CGM TURQUOISE</t>
  </si>
  <si>
    <t>CMB ARIANE</t>
  </si>
  <si>
    <t>COMMODORE</t>
  </si>
  <si>
    <t>CONSTANTIN S</t>
  </si>
  <si>
    <t>CONTI ASIA</t>
  </si>
  <si>
    <t>CONTI HONG KONG</t>
  </si>
  <si>
    <t>CONTI SHANGHAI</t>
  </si>
  <si>
    <t>CONTI SHARJAH</t>
  </si>
  <si>
    <t>CONVENT</t>
  </si>
  <si>
    <t>COREBEST OL</t>
  </si>
  <si>
    <t>COSMOS ACE</t>
  </si>
  <si>
    <t>COSTA ALLEGRA</t>
  </si>
  <si>
    <t>COSTA EUROPA</t>
  </si>
  <si>
    <t>COSTA NEO ROMANTICA</t>
  </si>
  <si>
    <t>COSTA NEORIVIERA</t>
  </si>
  <si>
    <t>COSTA NEOROMANTICA</t>
  </si>
  <si>
    <t>COURIER</t>
  </si>
  <si>
    <t>CPO NEW ZEALAND</t>
  </si>
  <si>
    <t>CRISTINA A</t>
  </si>
  <si>
    <t>CROIX DU SUD I</t>
  </si>
  <si>
    <t>CRYSTAL ISLAND</t>
  </si>
  <si>
    <t>CRYSTAL SERENITY</t>
  </si>
  <si>
    <t>CS CANDY</t>
  </si>
  <si>
    <t>CS SACHA</t>
  </si>
  <si>
    <t>CS SALINA</t>
  </si>
  <si>
    <t>CSAV CANTABRIAN</t>
  </si>
  <si>
    <t>CSAV LINGUE</t>
  </si>
  <si>
    <t>CSAV LUMACO</t>
  </si>
  <si>
    <t>CYPRESS PASS</t>
  </si>
  <si>
    <t>DAL MADAGASCAR</t>
  </si>
  <si>
    <t>DALIOR</t>
  </si>
  <si>
    <t>DANIELA BOLTEN</t>
  </si>
  <si>
    <t>DELMAS KETA</t>
  </si>
  <si>
    <t>DELMAS LIBREVILLE</t>
  </si>
  <si>
    <t>DELPHIN VOYAGER</t>
  </si>
  <si>
    <t>DEUTSCHLAND</t>
  </si>
  <si>
    <t>DIAMOND HARBOUR</t>
  </si>
  <si>
    <t>DISCOVERY</t>
  </si>
  <si>
    <t>DITTE THERESA</t>
  </si>
  <si>
    <t>DIXMUDE</t>
  </si>
  <si>
    <t>DN MILLET</t>
  </si>
  <si>
    <t>DOLOMIEU</t>
  </si>
  <si>
    <t>DON CARLOS</t>
  </si>
  <si>
    <t>DON PASQUALE</t>
  </si>
  <si>
    <t>DON QUIJOTE</t>
  </si>
  <si>
    <t>DR FRIDTJOF NANSEN</t>
  </si>
  <si>
    <t>DRENNEC</t>
  </si>
  <si>
    <t>E.R YANTIAN</t>
  </si>
  <si>
    <t>E.R. BILBAO</t>
  </si>
  <si>
    <t>E.R. SWEDEN</t>
  </si>
  <si>
    <t>E.R. YANTIAN</t>
  </si>
  <si>
    <t>EAGLE MATSUYAMA</t>
  </si>
  <si>
    <t>EHOALA</t>
  </si>
  <si>
    <t>EL ZORRO</t>
  </si>
  <si>
    <t>ELBE TRADER</t>
  </si>
  <si>
    <t>ELEANNA</t>
  </si>
  <si>
    <t>ELENA</t>
  </si>
  <si>
    <t>ELISA DELMAS</t>
  </si>
  <si>
    <t>ELVEN</t>
  </si>
  <si>
    <t>EM CHIOS</t>
  </si>
  <si>
    <t>EM HYDRA</t>
  </si>
  <si>
    <t>EMERALD ACE</t>
  </si>
  <si>
    <t>EQUATOR HARMONY</t>
  </si>
  <si>
    <t>EQUINOX DAWN</t>
  </si>
  <si>
    <t>EQUINOX STAR</t>
  </si>
  <si>
    <t>ER DENMARK</t>
  </si>
  <si>
    <t>ER DURBAN</t>
  </si>
  <si>
    <t>ESM TRAVELLER</t>
  </si>
  <si>
    <t>ESPERANZA</t>
  </si>
  <si>
    <t>ETERNAL ACE</t>
  </si>
  <si>
    <t>ETNA</t>
  </si>
  <si>
    <t>EUGENIA B</t>
  </si>
  <si>
    <t>EUPHONY ACE</t>
  </si>
  <si>
    <t>EUROPA</t>
  </si>
  <si>
    <t>EVER PRECIOUS</t>
  </si>
  <si>
    <t>EVER REGAL</t>
  </si>
  <si>
    <t>EVERHARD SCHULTE</t>
  </si>
  <si>
    <t>EVERTON</t>
  </si>
  <si>
    <t>EVITA K</t>
  </si>
  <si>
    <t>EXCELLENT ACE</t>
  </si>
  <si>
    <t>EXPERIENCE</t>
  </si>
  <si>
    <t>EYLUL K</t>
  </si>
  <si>
    <t>FALCON TRAVELLER</t>
  </si>
  <si>
    <t>FALSHOEFT</t>
  </si>
  <si>
    <t>FAUST</t>
  </si>
  <si>
    <t>FAVORITE ACE</t>
  </si>
  <si>
    <t>FEDERAL</t>
  </si>
  <si>
    <t>FEDORA</t>
  </si>
  <si>
    <t>FELICITY ACE</t>
  </si>
  <si>
    <t>FIDUCIA</t>
  </si>
  <si>
    <t>FIGARO</t>
  </si>
  <si>
    <t>FLORA DELMAS</t>
  </si>
  <si>
    <t>FLOREAL</t>
  </si>
  <si>
    <t>FLORIA</t>
  </si>
  <si>
    <t>FRANCHE TERRE</t>
  </si>
  <si>
    <t>FREEDOM ACE</t>
  </si>
  <si>
    <t>FURNESS LONDON</t>
  </si>
  <si>
    <t>GALAXY ACE</t>
  </si>
  <si>
    <t>GANGA</t>
  </si>
  <si>
    <t>GANGES STAR</t>
  </si>
  <si>
    <t>GENCO BOURGOGNE</t>
  </si>
  <si>
    <t>GENCO PYRENEES</t>
  </si>
  <si>
    <t>GENCON ARDENNES</t>
  </si>
  <si>
    <t>GENIUS STAR VIII</t>
  </si>
  <si>
    <t>GENIUS STAR XII</t>
  </si>
  <si>
    <t>GENUINE ACE</t>
  </si>
  <si>
    <t>GERMANIA</t>
  </si>
  <si>
    <t>GL PRIMERA</t>
  </si>
  <si>
    <t>GLENAN</t>
  </si>
  <si>
    <t>GLENDA MELODY</t>
  </si>
  <si>
    <t>GLORIOUS ACE</t>
  </si>
  <si>
    <t>GLORIOUS LEADER</t>
  </si>
  <si>
    <t>GLORY PACIFIC</t>
  </si>
  <si>
    <t>GRACIOUS ACE</t>
  </si>
  <si>
    <t>GRAND CHAMPION</t>
  </si>
  <si>
    <t>GRAND CHOICE</t>
  </si>
  <si>
    <t>GRAND COSMO</t>
  </si>
  <si>
    <t>GRAND DIAMOND</t>
  </si>
  <si>
    <t>GRAND DUKE</t>
  </si>
  <si>
    <t>GRAND HERO</t>
  </si>
  <si>
    <t>GRAND MARK</t>
  </si>
  <si>
    <t>GRAND MERCURY</t>
  </si>
  <si>
    <t>GRAND PACE</t>
  </si>
  <si>
    <t>GRAND PAVO</t>
  </si>
  <si>
    <t>GRAND PEARL</t>
  </si>
  <si>
    <t>GRAND PHOENIX</t>
  </si>
  <si>
    <t>GRAND PIONEER</t>
  </si>
  <si>
    <t>GRAND QUEST</t>
  </si>
  <si>
    <t>GRAND RACE</t>
  </si>
  <si>
    <t>GRAND RUBY</t>
  </si>
  <si>
    <t>GRAND SAPPHIRE</t>
  </si>
  <si>
    <t>GRAND VICTORY</t>
  </si>
  <si>
    <t>GREAT SWAN</t>
  </si>
  <si>
    <t>GSL AFRICA</t>
  </si>
  <si>
    <t>GUARDIAN</t>
  </si>
  <si>
    <t>GUILDO</t>
  </si>
  <si>
    <t>H FYN</t>
  </si>
  <si>
    <t>HAMBURG</t>
  </si>
  <si>
    <t>HAN HAI</t>
  </si>
  <si>
    <t>HANHAI</t>
  </si>
  <si>
    <t>HANSA AALESUND</t>
  </si>
  <si>
    <t>HANSA AFRICA</t>
  </si>
  <si>
    <t>HANSA ALTENBURG</t>
  </si>
  <si>
    <t>HANSA AUGSBURG</t>
  </si>
  <si>
    <t>HANSA AUGUSTENBURG</t>
  </si>
  <si>
    <t>HANSA NORDBURG</t>
  </si>
  <si>
    <t>HANSA OFFENBURG</t>
  </si>
  <si>
    <t>HANSA OLDENBURG</t>
  </si>
  <si>
    <t>HANSA PACIFIC</t>
  </si>
  <si>
    <t>HANSA PAPENBURG</t>
  </si>
  <si>
    <t>HANSA RAVENSBURG</t>
  </si>
  <si>
    <t>HANSA REGENSBURG</t>
  </si>
  <si>
    <t>HANSA STAVANGER</t>
  </si>
  <si>
    <t>HANSEATIC</t>
  </si>
  <si>
    <t>HAPPY RANGER</t>
  </si>
  <si>
    <t>HAREN</t>
  </si>
  <si>
    <t>HARMONY SW</t>
  </si>
  <si>
    <t>HEBRIDEAN SPIRIT</t>
  </si>
  <si>
    <t>HEINRICH HEINE</t>
  </si>
  <si>
    <t>HELLESPONT CHIEFTAIN</t>
  </si>
  <si>
    <t>HELVETIA</t>
  </si>
  <si>
    <t>HENRY RICKMERS</t>
  </si>
  <si>
    <t>HEROIC ACE</t>
  </si>
  <si>
    <t>HIGH CHALLENGE</t>
  </si>
  <si>
    <t>HIGH ENDEAVOUR</t>
  </si>
  <si>
    <t>HIGH FREEDOM</t>
  </si>
  <si>
    <t>HIGH PROSPERITY</t>
  </si>
  <si>
    <t>HIGH WIND</t>
  </si>
  <si>
    <t>HLL BALTIC</t>
  </si>
  <si>
    <t>HÖEGH AFRICA</t>
  </si>
  <si>
    <t>HÖEGH AMERICA</t>
  </si>
  <si>
    <t>HÖEGH AMSTERDAM</t>
  </si>
  <si>
    <t>HÖEGH ANTWERP</t>
  </si>
  <si>
    <t>HÖEGH ASIA</t>
  </si>
  <si>
    <t>HÖEGH BERLIN</t>
  </si>
  <si>
    <t>HÖEGH COPENHAGEN</t>
  </si>
  <si>
    <t>HÖEGH DUBAI</t>
  </si>
  <si>
    <t>HÖEGH DURBAN</t>
  </si>
  <si>
    <t>HÖEGH KYOTO</t>
  </si>
  <si>
    <t>HÖEGH LONDON</t>
  </si>
  <si>
    <t>HÖEGH SEOUL</t>
  </si>
  <si>
    <t>HÖEGH SHANGHAÏ</t>
  </si>
  <si>
    <t>HÖEGH ST PETERSBURG</t>
  </si>
  <si>
    <t>HÖEGH TOKYO</t>
  </si>
  <si>
    <t>HÖEGH TRANSPORTER</t>
  </si>
  <si>
    <t>HÖEGH TRIDENT</t>
  </si>
  <si>
    <t>HOËGH TROOPER</t>
  </si>
  <si>
    <t>HÖEGH TROTTER</t>
  </si>
  <si>
    <t>HÖEGH TROVE</t>
  </si>
  <si>
    <t>HOHEBANK</t>
  </si>
  <si>
    <t>HONOUR</t>
  </si>
  <si>
    <t>HOPE</t>
  </si>
  <si>
    <t>HORIZON</t>
  </si>
  <si>
    <t>HS COLUMBIA</t>
  </si>
  <si>
    <t>HS DEBUSSY</t>
  </si>
  <si>
    <t>HS HAYDN</t>
  </si>
  <si>
    <t>HS HUMBOLDT</t>
  </si>
  <si>
    <t>HS LIVINGSTONE</t>
  </si>
  <si>
    <t>HS MOZART</t>
  </si>
  <si>
    <t>HS SCOTT</t>
  </si>
  <si>
    <t>HS WAGNER</t>
  </si>
  <si>
    <t>HSV-2 SWIFT</t>
  </si>
  <si>
    <t>HUDSON LEADER</t>
  </si>
  <si>
    <t>HUGLI SPIRIT</t>
  </si>
  <si>
    <t>ICGS SANGRAM</t>
  </si>
  <si>
    <t>ID TRADER</t>
  </si>
  <si>
    <t>IJSSELDIJK</t>
  </si>
  <si>
    <t>ILE BOURBON</t>
  </si>
  <si>
    <t>IMPALA</t>
  </si>
  <si>
    <t>INTEGRITY</t>
  </si>
  <si>
    <t>INVICTA</t>
  </si>
  <si>
    <t>IRENES DREAM</t>
  </si>
  <si>
    <t>ISLAND SKY</t>
  </si>
  <si>
    <t>ISOLDE</t>
  </si>
  <si>
    <t>ITAMI</t>
  </si>
  <si>
    <t>IVS KANDA</t>
  </si>
  <si>
    <t>IVS ORCHARD</t>
  </si>
  <si>
    <t>IWAMI</t>
  </si>
  <si>
    <t>IYO</t>
  </si>
  <si>
    <t>JADE C</t>
  </si>
  <si>
    <t>JAMILA</t>
  </si>
  <si>
    <t>JANDAVID S</t>
  </si>
  <si>
    <t>JASMINE EXPRESS</t>
  </si>
  <si>
    <t>JIN FU</t>
  </si>
  <si>
    <t>JOHAN RICKMERS</t>
  </si>
  <si>
    <t>JPO DELPHINUS</t>
  </si>
  <si>
    <t>JS AMAZON</t>
  </si>
  <si>
    <t>JS BANDOL</t>
  </si>
  <si>
    <t>JS DANUBE</t>
  </si>
  <si>
    <t>JS GARONNE</t>
  </si>
  <si>
    <t>JS MEKONG</t>
  </si>
  <si>
    <t>JS MEUSE</t>
  </si>
  <si>
    <t>JS MISSISSIPPI</t>
  </si>
  <si>
    <t>JS MISSOURI</t>
  </si>
  <si>
    <t>JS NARMADA</t>
  </si>
  <si>
    <t>JS POMEROL</t>
  </si>
  <si>
    <t>JS RHIN</t>
  </si>
  <si>
    <t>JS RHONE</t>
  </si>
  <si>
    <t>JULA S</t>
  </si>
  <si>
    <t>JULIE DELMAS</t>
  </si>
  <si>
    <t>KAIJIN</t>
  </si>
  <si>
    <t>KALAMATA</t>
  </si>
  <si>
    <t>KAMARINA</t>
  </si>
  <si>
    <t>KAPADOKIA</t>
  </si>
  <si>
    <t>KAPITAN BOCHEK</t>
  </si>
  <si>
    <t>KAPITAN VAKULA</t>
  </si>
  <si>
    <t>KARIN RAMBOW</t>
  </si>
  <si>
    <t>KATHARINA S</t>
  </si>
  <si>
    <t>KEN GIANT</t>
  </si>
  <si>
    <t>KEN SIRIUS</t>
  </si>
  <si>
    <t>KIARA</t>
  </si>
  <si>
    <t>KNS HARAMBEE</t>
  </si>
  <si>
    <t>KOMODO</t>
  </si>
  <si>
    <t>KONSTANTINOS D</t>
  </si>
  <si>
    <t>KORALIA</t>
  </si>
  <si>
    <t>KOTA AKBAR</t>
  </si>
  <si>
    <t>KOTA ANGGERIK</t>
  </si>
  <si>
    <t>KOTA ANGGUN</t>
  </si>
  <si>
    <t>KOTA ARIF</t>
  </si>
  <si>
    <t>KOTA AZAM</t>
  </si>
  <si>
    <t>KOTA HAKIM</t>
  </si>
  <si>
    <t>KOTA HAPAS</t>
  </si>
  <si>
    <t>KOTA HARUM</t>
  </si>
  <si>
    <t>KOTA HIDAYAH</t>
  </si>
  <si>
    <t>KOTA HORMAT</t>
  </si>
  <si>
    <t>KOTA JELITA</t>
  </si>
  <si>
    <t>KOTA MAWAR</t>
  </si>
  <si>
    <t>KOTA MEGAH</t>
  </si>
  <si>
    <t>KOTA MEWAH</t>
  </si>
  <si>
    <t>KOTA NABIL</t>
  </si>
  <si>
    <t>KOTA NAGA</t>
  </si>
  <si>
    <t>KOTA NALURI</t>
  </si>
  <si>
    <t>KOTA NANHAI</t>
  </si>
  <si>
    <t>KOTA NASRAT</t>
  </si>
  <si>
    <t>KOTA NAZAR</t>
  </si>
  <si>
    <t>KOTA NAZIM</t>
  </si>
  <si>
    <t>KOTA NEBULA</t>
  </si>
  <si>
    <t>KOTA NEKAD</t>
  </si>
  <si>
    <t>KOTA NELAYAN</t>
  </si>
  <si>
    <t>KOTA NILAM</t>
  </si>
  <si>
    <t>KOTA NIPAH</t>
  </si>
  <si>
    <t>KOTA WARUNA</t>
  </si>
  <si>
    <t>KOTA WIJAYA</t>
  </si>
  <si>
    <t>KOTA WISATA</t>
  </si>
  <si>
    <t>KUMANO</t>
  </si>
  <si>
    <t>KUMASI</t>
  </si>
  <si>
    <t>KUMAZ</t>
  </si>
  <si>
    <t>L ADROIT</t>
  </si>
  <si>
    <t>LA BOUDEUSE</t>
  </si>
  <si>
    <t>LA GRANDIERE</t>
  </si>
  <si>
    <t>LA RIEUSE</t>
  </si>
  <si>
    <t>LADY CORDELIA</t>
  </si>
  <si>
    <t>LADY OF LUCK</t>
  </si>
  <si>
    <t>LAKE DANY</t>
  </si>
  <si>
    <t>LAVENDER ACE</t>
  </si>
  <si>
    <t>LE MALIN</t>
  </si>
  <si>
    <t>LETAVIA</t>
  </si>
  <si>
    <t>LINGSAR 08</t>
  </si>
  <si>
    <t>LISSY SCHULTE</t>
  </si>
  <si>
    <t>LOBIVIA</t>
  </si>
  <si>
    <t>LONDON TRADER</t>
  </si>
  <si>
    <t>LORD VISHNU</t>
  </si>
  <si>
    <t>LOTUS</t>
  </si>
  <si>
    <t>LOUISA BOLTEN</t>
  </si>
  <si>
    <t>LUCIJA</t>
  </si>
  <si>
    <t>LUDWIG SCHULTE</t>
  </si>
  <si>
    <t>LUMINOUS ACE</t>
  </si>
  <si>
    <t>MAERSK INNOSHIMA</t>
  </si>
  <si>
    <t>MAERSK INVERNESS</t>
  </si>
  <si>
    <t>MAERSK IZMIR</t>
  </si>
  <si>
    <t>MAERSK VILNIUS</t>
  </si>
  <si>
    <t>MAERSK VISBY</t>
  </si>
  <si>
    <t>MAERSK WAKAMATSU</t>
  </si>
  <si>
    <t>MAERSK WARSAW</t>
  </si>
  <si>
    <t>MAERSK WEYMOUTH</t>
  </si>
  <si>
    <t>MAERSK WINDHOEK</t>
  </si>
  <si>
    <t>MAERSK WOLGAST</t>
  </si>
  <si>
    <t>MAGIC</t>
  </si>
  <si>
    <t>MAHANADI SPIRIT</t>
  </si>
  <si>
    <t>MAIDO</t>
  </si>
  <si>
    <t>MAJOR</t>
  </si>
  <si>
    <t>MALACHIT</t>
  </si>
  <si>
    <t>MANA</t>
  </si>
  <si>
    <t>MANAPANY</t>
  </si>
  <si>
    <t>MANON</t>
  </si>
  <si>
    <t>MANX EAGLE</t>
  </si>
  <si>
    <t>MARCAMPANIA</t>
  </si>
  <si>
    <t>MARCHEROKEE</t>
  </si>
  <si>
    <t>MARE ARCTICUM</t>
  </si>
  <si>
    <t>MARE CARIBICUM</t>
  </si>
  <si>
    <t>MARE LYCIUM</t>
  </si>
  <si>
    <t>MARE PHOENICIUM</t>
  </si>
  <si>
    <t>MARGUERITE ACE</t>
  </si>
  <si>
    <t>MARIA L</t>
  </si>
  <si>
    <t>MARIE DELMAS</t>
  </si>
  <si>
    <t>MARIELLE BOLTEN</t>
  </si>
  <si>
    <t>MARINA</t>
  </si>
  <si>
    <t>MARINA  K</t>
  </si>
  <si>
    <t>MARION DUFRESNE</t>
  </si>
  <si>
    <t>MARK TWAIN</t>
  </si>
  <si>
    <t>MARKELLA</t>
  </si>
  <si>
    <t>MARTORELL</t>
  </si>
  <si>
    <t>MARYLAKI</t>
  </si>
  <si>
    <t>MASCAREIGNES III</t>
  </si>
  <si>
    <t>MAURTIUS TR</t>
  </si>
  <si>
    <t>MAXINE</t>
  </si>
  <si>
    <t>MCP ROTTERDAM</t>
  </si>
  <si>
    <t>MEDFRISIA</t>
  </si>
  <si>
    <t>MEKHANIK MOLDOVANOV</t>
  </si>
  <si>
    <t>MEKONG RIVER</t>
  </si>
  <si>
    <t>MEKONG SPIRIT</t>
  </si>
  <si>
    <t>MELINA</t>
  </si>
  <si>
    <t>MERCURY ACE</t>
  </si>
  <si>
    <t>MERCY WISDOM</t>
  </si>
  <si>
    <t>MERMAID ACE</t>
  </si>
  <si>
    <t>MESSIDOR</t>
  </si>
  <si>
    <t>MESSOLOGI</t>
  </si>
  <si>
    <t>METEOR</t>
  </si>
  <si>
    <t>MIGNON</t>
  </si>
  <si>
    <t>MIMOSA</t>
  </si>
  <si>
    <t>MINNA</t>
  </si>
  <si>
    <t>MIRACULOUS ACE</t>
  </si>
  <si>
    <t>MN CALAO</t>
  </si>
  <si>
    <t>MN ECLIPSE</t>
  </si>
  <si>
    <t>MN EIDER</t>
  </si>
  <si>
    <t>MN PELICAN</t>
  </si>
  <si>
    <t>MN TANGARA</t>
  </si>
  <si>
    <t>MOAWIN</t>
  </si>
  <si>
    <t>MOL ABILITY</t>
  </si>
  <si>
    <t>MOL ADVENTURE</t>
  </si>
  <si>
    <t>MOL BRAVERY</t>
  </si>
  <si>
    <t>MOL DREAM</t>
  </si>
  <si>
    <t>MOL HERITAGE</t>
  </si>
  <si>
    <t>MOL HONOR</t>
  </si>
  <si>
    <t>MOL NIGER</t>
  </si>
  <si>
    <t>MOL SEABREEZE</t>
  </si>
  <si>
    <t>MOL SERENITY</t>
  </si>
  <si>
    <t>MOL SILVER FERN</t>
  </si>
  <si>
    <t>MOL STABILITY</t>
  </si>
  <si>
    <t>MOL SUCCESS</t>
  </si>
  <si>
    <t>MOL SYMPHONY</t>
  </si>
  <si>
    <t>MOL UNIFIER</t>
  </si>
  <si>
    <t>MOL VOLTA</t>
  </si>
  <si>
    <t>MOL WISDOM</t>
  </si>
  <si>
    <t>MOLESON</t>
  </si>
  <si>
    <t>MORNING CALM</t>
  </si>
  <si>
    <t>MORNING CALYPSO</t>
  </si>
  <si>
    <t>MORNING CAROL</t>
  </si>
  <si>
    <t>MORNING CELLO</t>
  </si>
  <si>
    <t>MORNING CHAMPION</t>
  </si>
  <si>
    <t>MORNING CLAIRE</t>
  </si>
  <si>
    <t>MORNING CORNET</t>
  </si>
  <si>
    <t>MORNING MELODY</t>
  </si>
  <si>
    <t>MORNING NOBLE</t>
  </si>
  <si>
    <t>MOSEL ACE</t>
  </si>
  <si>
    <t>MSC ADRIATIC</t>
  </si>
  <si>
    <t>MSC ALEXA</t>
  </si>
  <si>
    <t>MSC ALYSSA</t>
  </si>
  <si>
    <t>MSC AMERICA</t>
  </si>
  <si>
    <t>MSC ANGELA</t>
  </si>
  <si>
    <t>MSC ANIELLO</t>
  </si>
  <si>
    <t>MSC ANTWERP</t>
  </si>
  <si>
    <t>MSC ANYA</t>
  </si>
  <si>
    <t>MSC ARUSHI R</t>
  </si>
  <si>
    <t>MSC ASTRID</t>
  </si>
  <si>
    <t>MSC AURORA</t>
  </si>
  <si>
    <t>MSC BANU</t>
  </si>
  <si>
    <t>MSC BASEL</t>
  </si>
  <si>
    <t>MSC BELLATRIX</t>
  </si>
  <si>
    <t>MSC BHAVYA</t>
  </si>
  <si>
    <t>MSC BORNEO</t>
  </si>
  <si>
    <t>MSC BOSTON</t>
  </si>
  <si>
    <t>MSC BRASILIA</t>
  </si>
  <si>
    <t>MSC BRIANNA</t>
  </si>
  <si>
    <t>MSC BRINDISI</t>
  </si>
  <si>
    <t>MSC CARINA</t>
  </si>
  <si>
    <t>MSC CAROLE</t>
  </si>
  <si>
    <t>MSC CATANIA</t>
  </si>
  <si>
    <t>MSC CHITRA</t>
  </si>
  <si>
    <t>MSC CHRISTINA</t>
  </si>
  <si>
    <t>MSC CLARA</t>
  </si>
  <si>
    <t>MSC CLAUDIA</t>
  </si>
  <si>
    <t>MSC CLEMENTINA</t>
  </si>
  <si>
    <t>MSC CURITIBA</t>
  </si>
  <si>
    <t>MSC DARWIN</t>
  </si>
  <si>
    <t>MSC DIDEM</t>
  </si>
  <si>
    <t>MSC DIEGO</t>
  </si>
  <si>
    <t>MSC DONATA</t>
  </si>
  <si>
    <t>MSC DRESDEN</t>
  </si>
  <si>
    <t>MSC DYMPHNA</t>
  </si>
  <si>
    <t>MSC ELOISE</t>
  </si>
  <si>
    <t>MSC ENGLAND</t>
  </si>
  <si>
    <t>MSC ERMINIA</t>
  </si>
  <si>
    <t>MSC EUGENIA</t>
  </si>
  <si>
    <t>MSC FINLAND</t>
  </si>
  <si>
    <t>MSC GABRIELLA</t>
  </si>
  <si>
    <t>MSC GENEVA</t>
  </si>
  <si>
    <t>MSC GINA</t>
  </si>
  <si>
    <t>MSC HAILEY</t>
  </si>
  <si>
    <t>MSC INGRID</t>
  </si>
  <si>
    <t>MSC JAPAN</t>
  </si>
  <si>
    <t>MSC JASMINE</t>
  </si>
  <si>
    <t>MSC JENNY</t>
  </si>
  <si>
    <t>MSC KATYAYNI</t>
  </si>
  <si>
    <t>MSC KERRY</t>
  </si>
  <si>
    <t>MSC KIRARI</t>
  </si>
  <si>
    <t>MSC KRITTIKA</t>
  </si>
  <si>
    <t>MSC LAURA</t>
  </si>
  <si>
    <t>MSC LEVINA</t>
  </si>
  <si>
    <t>MSC LONDON</t>
  </si>
  <si>
    <t>MSC LONGONI</t>
  </si>
  <si>
    <t>MSC LORETTA</t>
  </si>
  <si>
    <t>MSC LUGANO</t>
  </si>
  <si>
    <t>MSC MALAYSIA</t>
  </si>
  <si>
    <t>MSC MANDY</t>
  </si>
  <si>
    <t>MSC MARA</t>
  </si>
  <si>
    <t>MSC MARGARITA</t>
  </si>
  <si>
    <t>MSC MARTINA</t>
  </si>
  <si>
    <t>MSC MAUREEN</t>
  </si>
  <si>
    <t>MSC MAYA</t>
  </si>
  <si>
    <t>MSC MESSINA</t>
  </si>
  <si>
    <t>MSC MONICA</t>
  </si>
  <si>
    <t>MSC MONTEREY</t>
  </si>
  <si>
    <t>MSC NATALIA</t>
  </si>
  <si>
    <t>MSC NEDERLAND</t>
  </si>
  <si>
    <t>MSC NERISSA</t>
  </si>
  <si>
    <t>MSC NILGUN</t>
  </si>
  <si>
    <t>MSC NOA</t>
  </si>
  <si>
    <t>MSC NORA</t>
  </si>
  <si>
    <t>MSC NURIA</t>
  </si>
  <si>
    <t>MSC OPERA</t>
  </si>
  <si>
    <t>MSC PARIS</t>
  </si>
  <si>
    <t>MSC PILAR</t>
  </si>
  <si>
    <t>MSC PRAGUE</t>
  </si>
  <si>
    <t>MSC RAFAELA</t>
  </si>
  <si>
    <t>MSC REGINA</t>
  </si>
  <si>
    <t>MSC SALERNO</t>
  </si>
  <si>
    <t>MSC SANDRA</t>
  </si>
  <si>
    <t>MSC SANTHYA</t>
  </si>
  <si>
    <t>MSC SAO PAULO</t>
  </si>
  <si>
    <t>MSC SARAH</t>
  </si>
  <si>
    <t>MSC SARDINIA</t>
  </si>
  <si>
    <t>MSC SCOTLAND</t>
  </si>
  <si>
    <t>MSC SENA</t>
  </si>
  <si>
    <t>MSC SHAULA</t>
  </si>
  <si>
    <t>MSC SHEILA</t>
  </si>
  <si>
    <t>MSC SINFONIA</t>
  </si>
  <si>
    <t>MSC SOPHIE</t>
  </si>
  <si>
    <t>MSC SUEZ</t>
  </si>
  <si>
    <t>MSC SUSANNA</t>
  </si>
  <si>
    <t>MSC TANZANIA</t>
  </si>
  <si>
    <t>MSC TASMANIA</t>
  </si>
  <si>
    <t>MSC TIA</t>
  </si>
  <si>
    <t>MSC TINA</t>
  </si>
  <si>
    <t>MSC UGANDA</t>
  </si>
  <si>
    <t>MSC ULSAN</t>
  </si>
  <si>
    <t>MSC VENEZUELA</t>
  </si>
  <si>
    <t>MSC VERONIQUE</t>
  </si>
  <si>
    <t>MSC VIDHI</t>
  </si>
  <si>
    <t>MSC VIENNA</t>
  </si>
  <si>
    <t>MYTILINI</t>
  </si>
  <si>
    <t>NATALIE SCHULTE</t>
  </si>
  <si>
    <t>NAUTICA</t>
  </si>
  <si>
    <t>NAVIOS HERAKLES</t>
  </si>
  <si>
    <t>NAXOS</t>
  </si>
  <si>
    <t>NEFELI</t>
  </si>
  <si>
    <t>NEW DYNAMIC</t>
  </si>
  <si>
    <t>NEWYORKER</t>
  </si>
  <si>
    <t>NIVOSE</t>
  </si>
  <si>
    <t>NOBLE SW</t>
  </si>
  <si>
    <t>NORD ANNAPOLIS</t>
  </si>
  <si>
    <t>NORD INDEPENDENCE</t>
  </si>
  <si>
    <t>NORD OBSERVER</t>
  </si>
  <si>
    <t>NORDANA MALEE</t>
  </si>
  <si>
    <t>NORDIC SPIRIT</t>
  </si>
  <si>
    <t>NOROC</t>
  </si>
  <si>
    <t>NORTHERN DEPENDANT</t>
  </si>
  <si>
    <t>NORTHERN DIGNITY</t>
  </si>
  <si>
    <t>NORTHERN ENDEAVOUR</t>
  </si>
  <si>
    <t>NORTHERN FAITH</t>
  </si>
  <si>
    <t>NORTHERN FELICITY</t>
  </si>
  <si>
    <t>NORTHERN POWER</t>
  </si>
  <si>
    <t>OCEAN EMERALD</t>
  </si>
  <si>
    <t>OCEAN JUPITER</t>
  </si>
  <si>
    <t>OCEAN PRINCESS</t>
  </si>
  <si>
    <t>OCEAN ROYAL</t>
  </si>
  <si>
    <t>OCEAN SEDNA</t>
  </si>
  <si>
    <t>OCEAN TRADER</t>
  </si>
  <si>
    <t>OCEANIC VIKING</t>
  </si>
  <si>
    <t>OCTAVIA</t>
  </si>
  <si>
    <t>ONYX ACE</t>
  </si>
  <si>
    <t>OOSTERSCHELDE</t>
  </si>
  <si>
    <t>OPAL ACE</t>
  </si>
  <si>
    <t>ORCHID ACE</t>
  </si>
  <si>
    <t>ORCHID DRAGON</t>
  </si>
  <si>
    <t>ORIENTOR 2</t>
  </si>
  <si>
    <t>ORINOCO RIVER</t>
  </si>
  <si>
    <t>OS MARMARIS</t>
  </si>
  <si>
    <t>OSIRIS</t>
  </si>
  <si>
    <t>OTELLO</t>
  </si>
  <si>
    <t>PACIFIC HERON</t>
  </si>
  <si>
    <t>PACIFIC OASIS</t>
  </si>
  <si>
    <t>PACIFIC SKIPPER</t>
  </si>
  <si>
    <t>PACIFIC TRADER</t>
  </si>
  <si>
    <t>PALLIETER</t>
  </si>
  <si>
    <t>PALMERTON</t>
  </si>
  <si>
    <t>PAN  BLESS</t>
  </si>
  <si>
    <t>PARISIANA</t>
  </si>
  <si>
    <t>PARK RIVER</t>
  </si>
  <si>
    <t>PARTICI</t>
  </si>
  <si>
    <t>PATRIOT SW</t>
  </si>
  <si>
    <t>PAX PHOENIX</t>
  </si>
  <si>
    <t>PB KAITUNA + SEA TOW 60</t>
  </si>
  <si>
    <t>PB PEARL + SEA TOW 60</t>
  </si>
  <si>
    <t>PEARL K</t>
  </si>
  <si>
    <t>PEARL NADINE</t>
  </si>
  <si>
    <t>PEARL NAOMI</t>
  </si>
  <si>
    <t>PENGHU SW</t>
  </si>
  <si>
    <t>PERTH 1</t>
  </si>
  <si>
    <t>PLOVDIV</t>
  </si>
  <si>
    <t>PORGY</t>
  </si>
  <si>
    <t>PRAHA</t>
  </si>
  <si>
    <t>PRESTIGE ACE</t>
  </si>
  <si>
    <t>PRIMROSE ACE</t>
  </si>
  <si>
    <t>PRINCESS DAPHNE</t>
  </si>
  <si>
    <t>PROGRESS ACE</t>
  </si>
  <si>
    <t>PROSPER</t>
  </si>
  <si>
    <t>PROVIDENCE</t>
  </si>
  <si>
    <t>PUFFIN BULKER</t>
  </si>
  <si>
    <t>QUEEN SAPPHIRE</t>
  </si>
  <si>
    <t>REA</t>
  </si>
  <si>
    <t>RED DIAMOND</t>
  </si>
  <si>
    <t>REDWING</t>
  </si>
  <si>
    <t>REECON EMRE</t>
  </si>
  <si>
    <t>RHAPSODY</t>
  </si>
  <si>
    <t>RHL AURORA</t>
  </si>
  <si>
    <t>RICHARD RICKMERS</t>
  </si>
  <si>
    <t>ROLLDOCK SEA</t>
  </si>
  <si>
    <t>ROYAL PESCADORES</t>
  </si>
  <si>
    <t>RT AEGIR</t>
  </si>
  <si>
    <t>RUBIA</t>
  </si>
  <si>
    <t>RYUJIN</t>
  </si>
  <si>
    <t>SABRINA I</t>
  </si>
  <si>
    <t>SAFMARINE BANDAMA</t>
  </si>
  <si>
    <t>SAFMARINE CAMEROUN</t>
  </si>
  <si>
    <t>SAFMARINE KURAMO</t>
  </si>
  <si>
    <t>SAFMARINE NIMBA</t>
  </si>
  <si>
    <t>SAG BULK Canada</t>
  </si>
  <si>
    <t>SAN CRISTOBAL</t>
  </si>
  <si>
    <t>SANDERLING ACE</t>
  </si>
  <si>
    <t>SANNE</t>
  </si>
  <si>
    <t>SANTA BARBARA</t>
  </si>
  <si>
    <t>SANTA FEDERICA</t>
  </si>
  <si>
    <t>SANTA FELICITA</t>
  </si>
  <si>
    <t>SANTA FIORENZA</t>
  </si>
  <si>
    <t>SANTA ROSANNA</t>
  </si>
  <si>
    <t>SCT PERU</t>
  </si>
  <si>
    <t>SEA BOXER THREE</t>
  </si>
  <si>
    <t>SEA GULF</t>
  </si>
  <si>
    <t>SEA VENTURE</t>
  </si>
  <si>
    <t>SEABOXER</t>
  </si>
  <si>
    <t>SEACLIPPER</t>
  </si>
  <si>
    <t>SEAN RICKMERS</t>
  </si>
  <si>
    <t>SERENITY ACE</t>
  </si>
  <si>
    <t>SEVEN SEAS MARINER</t>
  </si>
  <si>
    <t>SEVENSEAS VOYAGER</t>
  </si>
  <si>
    <t>SFL EUROPA</t>
  </si>
  <si>
    <t>SHANGOR</t>
  </si>
  <si>
    <t>SILVAPLANA</t>
  </si>
  <si>
    <t>SILVER BAY</t>
  </si>
  <si>
    <t>SILVER WHISPER</t>
  </si>
  <si>
    <t>SILVER WIND</t>
  </si>
  <si>
    <t>SIMANO</t>
  </si>
  <si>
    <t>SINCERITY ACE</t>
  </si>
  <si>
    <t>SIR HENRY</t>
  </si>
  <si>
    <t>SIRENA</t>
  </si>
  <si>
    <t>SITEAM ANJA</t>
  </si>
  <si>
    <t>SITEAM JUPITER</t>
  </si>
  <si>
    <t>SITEAM NEPTUN</t>
  </si>
  <si>
    <t>SKATE IV</t>
  </si>
  <si>
    <t>SKYHIGH SW</t>
  </si>
  <si>
    <t>SLAVNIK</t>
  </si>
  <si>
    <t>SMIT MADURA</t>
  </si>
  <si>
    <t>SOLON</t>
  </si>
  <si>
    <t>SOMME</t>
  </si>
  <si>
    <t>SONGA DIAMOND</t>
  </si>
  <si>
    <t>SONGA EAGLE</t>
  </si>
  <si>
    <t>SOUTHERN CROSS</t>
  </si>
  <si>
    <t>SPIRIT OF ADVENTURE</t>
  </si>
  <si>
    <t>STADT AACHEN</t>
  </si>
  <si>
    <t>STADT DRESDEN</t>
  </si>
  <si>
    <t>STAR EPSILON</t>
  </si>
  <si>
    <t>STARTRAMP</t>
  </si>
  <si>
    <t>STELLA ELTANIN</t>
  </si>
  <si>
    <t>SUNLIGHT ACE</t>
  </si>
  <si>
    <t>SUNMAN</t>
  </si>
  <si>
    <t>SUNNY PESCADORES</t>
  </si>
  <si>
    <t>SUNRISE ACE</t>
  </si>
  <si>
    <t>SUNSHINE ACE</t>
  </si>
  <si>
    <t>SUPER LEAGUE</t>
  </si>
  <si>
    <t>SWALLOW ACE</t>
  </si>
  <si>
    <t>SWIFT ACE</t>
  </si>
  <si>
    <t>TAIPAN</t>
  </si>
  <si>
    <t>TAMARIN</t>
  </si>
  <si>
    <t>TANCRED</t>
  </si>
  <si>
    <t>TASCO 1</t>
  </si>
  <si>
    <t>TASCO ANAN</t>
  </si>
  <si>
    <t>TELIRI</t>
  </si>
  <si>
    <t>TEN YU MARU</t>
  </si>
  <si>
    <t>TERRA BONA</t>
  </si>
  <si>
    <t>TERRA LUMINA</t>
  </si>
  <si>
    <t>THAI BRIGHT</t>
  </si>
  <si>
    <t>THE WORLD</t>
  </si>
  <si>
    <t>THETIS</t>
  </si>
  <si>
    <t>THOR GITTA</t>
  </si>
  <si>
    <t>THORCO AMBITION</t>
  </si>
  <si>
    <t>THORCO AURORA</t>
  </si>
  <si>
    <t>THORCO LEGACY</t>
  </si>
  <si>
    <t>THORCO TRIUMPH</t>
  </si>
  <si>
    <t>THORSTREAM</t>
  </si>
  <si>
    <t>TIGER</t>
  </si>
  <si>
    <t>TIGRIS</t>
  </si>
  <si>
    <t>TOLEDO</t>
  </si>
  <si>
    <t>TOMAR</t>
  </si>
  <si>
    <t>TOMBARRA</t>
  </si>
  <si>
    <t>TONNERRE</t>
  </si>
  <si>
    <t>TOREADOR</t>
  </si>
  <si>
    <t>TORINO</t>
  </si>
  <si>
    <t>TORM FREYA</t>
  </si>
  <si>
    <t>TORONTO</t>
  </si>
  <si>
    <t>TORRENS</t>
  </si>
  <si>
    <t>TORTUGAS</t>
  </si>
  <si>
    <t>TOSCANA</t>
  </si>
  <si>
    <t>TRAVE TRADER</t>
  </si>
  <si>
    <t>TREVIGNON</t>
  </si>
  <si>
    <t>TRITON ACE</t>
  </si>
  <si>
    <t>TRIUMPH ACE</t>
  </si>
  <si>
    <t>TROYBURG</t>
  </si>
  <si>
    <t>TUGELA</t>
  </si>
  <si>
    <t>TUGEN</t>
  </si>
  <si>
    <t>TULANE</t>
  </si>
  <si>
    <t>TURANDOT</t>
  </si>
  <si>
    <t>UAFL EXPRESS</t>
  </si>
  <si>
    <t>UAFL ZANZIBAR</t>
  </si>
  <si>
    <t>UBC CHILE</t>
  </si>
  <si>
    <t>UBC CYPRUS</t>
  </si>
  <si>
    <t>UBC LEMESSOS</t>
  </si>
  <si>
    <t>UNDINE</t>
  </si>
  <si>
    <t>UNIQUE EXPLORER</t>
  </si>
  <si>
    <t>UNIVERSAL AMSTERDAM</t>
  </si>
  <si>
    <t>USS NICHOLAS</t>
  </si>
  <si>
    <t>UTE OLTMANN</t>
  </si>
  <si>
    <t>UTOPIA ACE</t>
  </si>
  <si>
    <t>VENTA</t>
  </si>
  <si>
    <t>VENTURE SW</t>
  </si>
  <si>
    <t>VIENNA WOOD N</t>
  </si>
  <si>
    <t>VIJIT</t>
  </si>
  <si>
    <t>VILLE D AQUARIUS</t>
  </si>
  <si>
    <t>VILLE D ORION</t>
  </si>
  <si>
    <t>VOILIER EUROPA</t>
  </si>
  <si>
    <t>VSC TRITON</t>
  </si>
  <si>
    <t>WEHR ALTONA</t>
  </si>
  <si>
    <t>WEHR BILLE</t>
  </si>
  <si>
    <t>WEHR BLANKENESE</t>
  </si>
  <si>
    <t>WEHR RISSEN</t>
  </si>
  <si>
    <t>WESTERHEVER</t>
  </si>
  <si>
    <t>WESTERN ISLAND</t>
  </si>
  <si>
    <t>WIDUKIND</t>
  </si>
  <si>
    <t>WILLI RICKMERS</t>
  </si>
  <si>
    <t>WILLIAM</t>
  </si>
  <si>
    <t>WRESTLER</t>
  </si>
  <si>
    <t>YASA PEMBE</t>
  </si>
  <si>
    <t>YOMA 6</t>
  </si>
  <si>
    <t>YORK</t>
  </si>
  <si>
    <t>ZAGORA</t>
  </si>
  <si>
    <t>N° Cde</t>
  </si>
  <si>
    <t>Dte Cde</t>
  </si>
  <si>
    <t>Hre Cde</t>
  </si>
  <si>
    <t>NAV</t>
  </si>
  <si>
    <t>CONS</t>
  </si>
  <si>
    <t>ARM</t>
  </si>
  <si>
    <t>OP</t>
  </si>
  <si>
    <t>Dte OP</t>
  </si>
  <si>
    <t>Hre OP</t>
  </si>
  <si>
    <t>BàQ</t>
  </si>
  <si>
    <t>Bld</t>
  </si>
  <si>
    <t>Remorqueur</t>
  </si>
  <si>
    <t>Vedette</t>
  </si>
  <si>
    <t>T AV</t>
  </si>
  <si>
    <t>T AR</t>
  </si>
  <si>
    <t>T Air</t>
  </si>
  <si>
    <t>Prop</t>
  </si>
  <si>
    <t>Prop AR</t>
  </si>
  <si>
    <t>Remarque</t>
  </si>
  <si>
    <t>BBC VERMONT</t>
  </si>
  <si>
    <t>DELTUVA</t>
  </si>
  <si>
    <t>MURORAN</t>
  </si>
  <si>
    <t>LITA</t>
  </si>
  <si>
    <t>GENIUS STAR VII</t>
  </si>
  <si>
    <t>SIRAYA WISDOM</t>
  </si>
  <si>
    <t>LIBERTA</t>
  </si>
  <si>
    <t>ATLANTIC ZEUS</t>
  </si>
  <si>
    <t>DIANA</t>
  </si>
  <si>
    <t>HOANYA WISDOM</t>
  </si>
  <si>
    <t>THORCO AFRICA</t>
  </si>
  <si>
    <t>LA CURIEUSE</t>
  </si>
  <si>
    <t>MERMAID STAR</t>
  </si>
  <si>
    <t>ULTRA GALAXY</t>
  </si>
  <si>
    <t>FLORETGRACHT</t>
  </si>
  <si>
    <t>NEPTUNE CROWN</t>
  </si>
  <si>
    <t>MARIA CARLA</t>
  </si>
  <si>
    <t>ULTRA CAPE TOWN</t>
  </si>
  <si>
    <t>THORCO LUNA</t>
  </si>
  <si>
    <t>TRANSWIND</t>
  </si>
  <si>
    <t>TIMU</t>
  </si>
  <si>
    <t>THORCO LOGOS</t>
  </si>
  <si>
    <t>GASLOG WARSAW</t>
  </si>
  <si>
    <t>CYMONA STAR</t>
  </si>
  <si>
    <t>CHIOS TRINITY</t>
  </si>
  <si>
    <t>WILL WATCH</t>
  </si>
  <si>
    <t>NIKKO MARU 1</t>
  </si>
  <si>
    <t>JOHANNA</t>
  </si>
  <si>
    <t>CLARA</t>
  </si>
  <si>
    <t>GASLOG HONG KONG</t>
  </si>
  <si>
    <t>CYMONA IRON</t>
  </si>
  <si>
    <t>JUTTA</t>
  </si>
  <si>
    <t>GASLOG SANTIAGO</t>
  </si>
  <si>
    <t>operations@sppmr.re</t>
  </si>
  <si>
    <t>NEW BRIDGE</t>
  </si>
  <si>
    <t>JANESIA ASPHALT V</t>
  </si>
  <si>
    <t>SLOMAN DISCHARGER</t>
  </si>
  <si>
    <t>BILLESBORG</t>
  </si>
  <si>
    <t>FAIRWIND LEGION</t>
  </si>
  <si>
    <t>UNISCOUT</t>
  </si>
  <si>
    <t>ATAYAL BRAVE</t>
  </si>
  <si>
    <t>ATAYAL STAR</t>
  </si>
  <si>
    <t>SORTIE</t>
  </si>
  <si>
    <t>ENTREE</t>
  </si>
  <si>
    <t>MOUVEMENT</t>
  </si>
  <si>
    <t>TE Max</t>
  </si>
  <si>
    <t>T Banq.</t>
  </si>
  <si>
    <t>T air P4</t>
  </si>
  <si>
    <t>T air P5-9</t>
  </si>
  <si>
    <t>L Max</t>
  </si>
  <si>
    <t>l Max</t>
  </si>
  <si>
    <t>nécessaire?</t>
  </si>
  <si>
    <t>L Min</t>
  </si>
  <si>
    <t>irlamanage.commande@boluda.fr</t>
  </si>
  <si>
    <t>LP SHIPPING</t>
  </si>
  <si>
    <t>LP</t>
  </si>
  <si>
    <t>T.E. été</t>
  </si>
  <si>
    <t>ABIGAIL</t>
  </si>
  <si>
    <t>9642215</t>
  </si>
  <si>
    <t>ADDISON</t>
  </si>
  <si>
    <t>9337250</t>
  </si>
  <si>
    <t>ADELINA D</t>
  </si>
  <si>
    <t>9306079</t>
  </si>
  <si>
    <t>AIDABLU</t>
  </si>
  <si>
    <t>9398888</t>
  </si>
  <si>
    <t>AIDASOL</t>
  </si>
  <si>
    <t>9490040</t>
  </si>
  <si>
    <t>9245433</t>
  </si>
  <si>
    <t>ALFIOS</t>
  </si>
  <si>
    <t>9884241</t>
  </si>
  <si>
    <t>ALLIANCE NORFOLK</t>
  </si>
  <si>
    <t>9332547</t>
  </si>
  <si>
    <t>ALPINE MYSTERY</t>
  </si>
  <si>
    <t>9392808</t>
  </si>
  <si>
    <t>ALS CERES</t>
  </si>
  <si>
    <t>9938303</t>
  </si>
  <si>
    <t>AMFITRITI</t>
  </si>
  <si>
    <t>9463592</t>
  </si>
  <si>
    <t>ANEMOS</t>
  </si>
  <si>
    <t>9495727</t>
  </si>
  <si>
    <t>ANL DARWIN TRADER</t>
  </si>
  <si>
    <t>9372016</t>
  </si>
  <si>
    <t>APL BOSTON</t>
  </si>
  <si>
    <t>9597496</t>
  </si>
  <si>
    <t>APL COLOMBUS</t>
  </si>
  <si>
    <t>9597525</t>
  </si>
  <si>
    <t>APL DETROIT</t>
  </si>
  <si>
    <t>9632208</t>
  </si>
  <si>
    <t>APL JEDDAH</t>
  </si>
  <si>
    <t>9234111</t>
  </si>
  <si>
    <t>APL MEXICO CITY</t>
  </si>
  <si>
    <t>9632210</t>
  </si>
  <si>
    <t>APL MIAMI</t>
  </si>
  <si>
    <t>9597549</t>
  </si>
  <si>
    <t>APL NEW YORK</t>
  </si>
  <si>
    <t>9597484</t>
  </si>
  <si>
    <t>APL PHOENIX</t>
  </si>
  <si>
    <t>9597501</t>
  </si>
  <si>
    <t>APL SAVANNAH</t>
  </si>
  <si>
    <t>9597513</t>
  </si>
  <si>
    <t>APL VANCOUVER</t>
  </si>
  <si>
    <t>9597472</t>
  </si>
  <si>
    <t>AQUAMARINE ACE</t>
  </si>
  <si>
    <t>9397987</t>
  </si>
  <si>
    <t>ARDMORE SEAVALLIANT</t>
  </si>
  <si>
    <t>9539913</t>
  </si>
  <si>
    <t>ARTANIA</t>
  </si>
  <si>
    <t>8201480</t>
  </si>
  <si>
    <t>AS CHRISTIANA</t>
  </si>
  <si>
    <t>9311799</t>
  </si>
  <si>
    <t>ASIAN DYNASTY</t>
  </si>
  <si>
    <t>9203588</t>
  </si>
  <si>
    <t>ASTER ALVAR</t>
  </si>
  <si>
    <t>9528902</t>
  </si>
  <si>
    <t>ASTERIOS</t>
  </si>
  <si>
    <t>9951135</t>
  </si>
  <si>
    <t>ASTON TRADER</t>
  </si>
  <si>
    <t>9808675</t>
  </si>
  <si>
    <t>ASTROLABE</t>
  </si>
  <si>
    <t>ATAYAL ACE</t>
  </si>
  <si>
    <t>9643611</t>
  </si>
  <si>
    <t>9607590</t>
  </si>
  <si>
    <t>9606962</t>
  </si>
  <si>
    <t>ATLANTIC HARMONY</t>
  </si>
  <si>
    <t>9797747</t>
  </si>
  <si>
    <t>ATLAS COVE</t>
  </si>
  <si>
    <t>9171008</t>
  </si>
  <si>
    <t>9039262</t>
  </si>
  <si>
    <t>BBC CERES</t>
  </si>
  <si>
    <t>9972490</t>
  </si>
  <si>
    <t>BBC EAGLE</t>
  </si>
  <si>
    <t>9407574</t>
  </si>
  <si>
    <t>BBC NAGASAKI</t>
  </si>
  <si>
    <t>9559872</t>
  </si>
  <si>
    <t>BBC NORFOLK</t>
  </si>
  <si>
    <t>9559884</t>
  </si>
  <si>
    <t>BBC SATURN</t>
  </si>
  <si>
    <t>9932127</t>
  </si>
  <si>
    <t>BEAGLE</t>
  </si>
  <si>
    <t>9814181</t>
  </si>
  <si>
    <t>BERGAMOT ACE</t>
  </si>
  <si>
    <t>9403281</t>
  </si>
  <si>
    <t>9531715</t>
  </si>
  <si>
    <t>BF HAMBURG</t>
  </si>
  <si>
    <t>9332860</t>
  </si>
  <si>
    <t>BFAD PACIFIC</t>
  </si>
  <si>
    <t>9364203</t>
  </si>
  <si>
    <t>BOLETTE</t>
  </si>
  <si>
    <t>9188037</t>
  </si>
  <si>
    <t>BOSTON TRADER</t>
  </si>
  <si>
    <t>9282168</t>
  </si>
  <si>
    <t>9598012</t>
  </si>
  <si>
    <t>BSG BONAIRE</t>
  </si>
  <si>
    <t>9303766</t>
  </si>
  <si>
    <t>BULLDOG</t>
  </si>
  <si>
    <t>9858072</t>
  </si>
  <si>
    <t>BW EGRET</t>
  </si>
  <si>
    <t>9607174</t>
  </si>
  <si>
    <t>C HAMBURG</t>
  </si>
  <si>
    <t>9450375</t>
  </si>
  <si>
    <t>CAP HORN I</t>
  </si>
  <si>
    <t>9246968</t>
  </si>
  <si>
    <t>CAP KERSAINT</t>
  </si>
  <si>
    <t>9747601</t>
  </si>
  <si>
    <t>CARME</t>
  </si>
  <si>
    <t>9697961</t>
  </si>
  <si>
    <t>9544918</t>
  </si>
  <si>
    <t>CELESTYAL JOURNEY</t>
  </si>
  <si>
    <t>8919269</t>
  </si>
  <si>
    <t>CELSIUS PHILADELPHIA</t>
  </si>
  <si>
    <t>9884825</t>
  </si>
  <si>
    <t>CHAKRAVATI</t>
  </si>
  <si>
    <t>9324071</t>
  </si>
  <si>
    <t>CHALLENGE PRIME</t>
  </si>
  <si>
    <t>9793272</t>
  </si>
  <si>
    <t>CHAMPLAIN</t>
  </si>
  <si>
    <t>CHEM NEW YORK</t>
  </si>
  <si>
    <t>9705732</t>
  </si>
  <si>
    <t>CHRIS GR</t>
  </si>
  <si>
    <t>9284506</t>
  </si>
  <si>
    <t>CLIPPER APOLLONIA</t>
  </si>
  <si>
    <t>9527996</t>
  </si>
  <si>
    <t>9363950</t>
  </si>
  <si>
    <t>CMA CGM AFRICA FOUR</t>
  </si>
  <si>
    <t>9451965</t>
  </si>
  <si>
    <t>CMA CGM AFRICA ONE</t>
  </si>
  <si>
    <t>9451915</t>
  </si>
  <si>
    <t>CMA CGM AFRICA THREE</t>
  </si>
  <si>
    <t>9451939</t>
  </si>
  <si>
    <t>CMA CGM AFRICA TWO</t>
  </si>
  <si>
    <t>9451927</t>
  </si>
  <si>
    <t>CMA CGM AQABA</t>
  </si>
  <si>
    <t>9334820</t>
  </si>
  <si>
    <t>CMA CGM ARKANSAS</t>
  </si>
  <si>
    <t>9722651</t>
  </si>
  <si>
    <t>CMA CGM BIANCA</t>
  </si>
  <si>
    <t>9436367</t>
  </si>
  <si>
    <t>CMA CGM DAVAO</t>
  </si>
  <si>
    <t>9347293</t>
  </si>
  <si>
    <t>CMA CGM FORT SAINT GEORGES</t>
  </si>
  <si>
    <t>9261918</t>
  </si>
  <si>
    <t>CMA CGM FUZHOU</t>
  </si>
  <si>
    <t>9596313</t>
  </si>
  <si>
    <t>CMA CGM KAILAS</t>
  </si>
  <si>
    <t>9339545</t>
  </si>
  <si>
    <t>CMA CGM MISSOURI</t>
  </si>
  <si>
    <t>9679919</t>
  </si>
  <si>
    <t>CMA CGM NACALA</t>
  </si>
  <si>
    <t>9550307</t>
  </si>
  <si>
    <t>CMA CGM OTELLO</t>
  </si>
  <si>
    <t>9299628</t>
  </si>
  <si>
    <t>CMA CGM PUERTO ANTIOQUIA</t>
  </si>
  <si>
    <t>9275050</t>
  </si>
  <si>
    <t>CMA CGM QUELIMANE</t>
  </si>
  <si>
    <t>9367839</t>
  </si>
  <si>
    <t>CMA CGM RIMBAUD</t>
  </si>
  <si>
    <t>9635640</t>
  </si>
  <si>
    <t>CMA CGM SAN ANTONIO</t>
  </si>
  <si>
    <t>9294173</t>
  </si>
  <si>
    <t>CMA CGM TAGE</t>
  </si>
  <si>
    <t>9674555</t>
  </si>
  <si>
    <t>CMA CGM VALPARAISO</t>
  </si>
  <si>
    <t>9294185</t>
  </si>
  <si>
    <t>CMA CGM VERDI</t>
  </si>
  <si>
    <t>9331165</t>
  </si>
  <si>
    <t>CONTI CHIVALRY</t>
  </si>
  <si>
    <t>9293791</t>
  </si>
  <si>
    <t>CONTI CORTESIA</t>
  </si>
  <si>
    <t>9293753</t>
  </si>
  <si>
    <t>CONTSHIP QUO</t>
  </si>
  <si>
    <t>9437206</t>
  </si>
  <si>
    <t>CORAL GEOGRAPHER</t>
  </si>
  <si>
    <t>9883986</t>
  </si>
  <si>
    <t>COSTA DELIZIOSA</t>
  </si>
  <si>
    <t>9398917</t>
  </si>
  <si>
    <t>COURAGEOUS ACE</t>
  </si>
  <si>
    <t>9252204</t>
  </si>
  <si>
    <t>9243667</t>
  </si>
  <si>
    <t>CS CAPRICE</t>
  </si>
  <si>
    <t>9406104</t>
  </si>
  <si>
    <t>CSG VALIANT</t>
  </si>
  <si>
    <t>DA DAN XIA</t>
  </si>
  <si>
    <t>9451290</t>
  </si>
  <si>
    <t>DANICA SUNRISE</t>
  </si>
  <si>
    <t>8702410</t>
  </si>
  <si>
    <t>DANICA VIOLET</t>
  </si>
  <si>
    <t>8503967</t>
  </si>
  <si>
    <t>9122655</t>
  </si>
  <si>
    <t>DONG-A-METIS</t>
  </si>
  <si>
    <t>9419747</t>
  </si>
  <si>
    <t>ELANDRA OAK</t>
  </si>
  <si>
    <t>9509449</t>
  </si>
  <si>
    <t>ELANDRA STAR</t>
  </si>
  <si>
    <t>9635767</t>
  </si>
  <si>
    <t>9539236</t>
  </si>
  <si>
    <t>EVA MASTER</t>
  </si>
  <si>
    <t>9932139</t>
  </si>
  <si>
    <t>FAYSTON FARMS</t>
  </si>
  <si>
    <t>9344552</t>
  </si>
  <si>
    <t>FEDERAL ILLINOIS</t>
  </si>
  <si>
    <t>9860647</t>
  </si>
  <si>
    <t>FEDERAL SAKURA</t>
  </si>
  <si>
    <t>9288291</t>
  </si>
  <si>
    <t>FIORA TOPIC</t>
  </si>
  <si>
    <t>9728461</t>
  </si>
  <si>
    <t>FIRMAMENT ACE</t>
  </si>
  <si>
    <t>9293894</t>
  </si>
  <si>
    <t>9293662</t>
  </si>
  <si>
    <t>GH TRAMONTANE</t>
  </si>
  <si>
    <t>9448827</t>
  </si>
  <si>
    <t>9561277</t>
  </si>
  <si>
    <t>GLOVIS CLIPPER</t>
  </si>
  <si>
    <t>9441582</t>
  </si>
  <si>
    <t>GLOVIS COURAGE</t>
  </si>
  <si>
    <t>9651101</t>
  </si>
  <si>
    <t>GLOVIS SIRIUS</t>
  </si>
  <si>
    <t>9749582</t>
  </si>
  <si>
    <t>GLOVIS SOLOMON</t>
  </si>
  <si>
    <t>9445409</t>
  </si>
  <si>
    <t>GLOVIS SPIRIT</t>
  </si>
  <si>
    <t>9674165</t>
  </si>
  <si>
    <t>GLOVIS SUN</t>
  </si>
  <si>
    <t>9749568</t>
  </si>
  <si>
    <t>GLOVIS SUPREME</t>
  </si>
  <si>
    <t>9674177</t>
  </si>
  <si>
    <t>GLOVIS SYMPHONY</t>
  </si>
  <si>
    <t>9702429</t>
  </si>
  <si>
    <t>9939806</t>
  </si>
  <si>
    <t>GRANDE BALTIMORA</t>
  </si>
  <si>
    <t>9784037</t>
  </si>
  <si>
    <t>GRANDE DAKAR</t>
  </si>
  <si>
    <t>9680724</t>
  </si>
  <si>
    <t>GRANDE MIRAFIORI</t>
  </si>
  <si>
    <t>9782687</t>
  </si>
  <si>
    <t>GRANDE TORINO</t>
  </si>
  <si>
    <t>9782675</t>
  </si>
  <si>
    <t>GREAT FAITH</t>
  </si>
  <si>
    <t>9792905</t>
  </si>
  <si>
    <t>GTM GERMANY</t>
  </si>
  <si>
    <t>9405320</t>
  </si>
  <si>
    <t>HAFNIA TAURUS</t>
  </si>
  <si>
    <t>9461673</t>
  </si>
  <si>
    <t>HALSTED</t>
  </si>
  <si>
    <t>9337262</t>
  </si>
  <si>
    <t>HANSA AUSTRALIA</t>
  </si>
  <si>
    <t>9459436</t>
  </si>
  <si>
    <t>HEBRIDEAN SKY</t>
  </si>
  <si>
    <t>8802882</t>
  </si>
  <si>
    <t>HOEGH BRASILIA</t>
  </si>
  <si>
    <t>HOEGH CHIBA</t>
  </si>
  <si>
    <t>9303558</t>
  </si>
  <si>
    <t>HOEGH DETROIT</t>
  </si>
  <si>
    <t>9312470</t>
  </si>
  <si>
    <t>HOEGH KOBE</t>
  </si>
  <si>
    <t>9330616</t>
  </si>
  <si>
    <t>HOEGH NEW YORK</t>
  </si>
  <si>
    <t>9295830</t>
  </si>
  <si>
    <t>HOEGH OSAKA</t>
  </si>
  <si>
    <t>9185463</t>
  </si>
  <si>
    <t>HOEGH OSLO</t>
  </si>
  <si>
    <t>9382396</t>
  </si>
  <si>
    <t>HOEGH SYDNEY</t>
  </si>
  <si>
    <t>9368900</t>
  </si>
  <si>
    <t>HOËGH TRADER</t>
  </si>
  <si>
    <t>9171280</t>
  </si>
  <si>
    <t>9176395</t>
  </si>
  <si>
    <t>9075711</t>
  </si>
  <si>
    <t>9186302</t>
  </si>
  <si>
    <t>HORIZON ATHENA</t>
  </si>
  <si>
    <t>9407378</t>
  </si>
  <si>
    <t>HORIZON ATHENA I</t>
  </si>
  <si>
    <t>9400737</t>
  </si>
  <si>
    <t>ILE DE BATZ</t>
  </si>
  <si>
    <t>9247041</t>
  </si>
  <si>
    <t>ILE DE LA REUNION II</t>
  </si>
  <si>
    <t>9831878</t>
  </si>
  <si>
    <t>IONIAN STAR</t>
  </si>
  <si>
    <t>9828895</t>
  </si>
  <si>
    <t>8802894</t>
  </si>
  <si>
    <t>IVS CRIMSON CREEK</t>
  </si>
  <si>
    <t>9732149</t>
  </si>
  <si>
    <t>IVS KINGBIRD</t>
  </si>
  <si>
    <t>9336787</t>
  </si>
  <si>
    <t>IVS NORTH BERWICK</t>
  </si>
  <si>
    <t>9740902</t>
  </si>
  <si>
    <t>IVS PHOENIX</t>
  </si>
  <si>
    <t>9774862</t>
  </si>
  <si>
    <t>IVS SWINLEY FOREST</t>
  </si>
  <si>
    <t>9736080</t>
  </si>
  <si>
    <t>IVS THANDA</t>
  </si>
  <si>
    <t>9701009</t>
  </si>
  <si>
    <t>JACQUES</t>
  </si>
  <si>
    <t>9907794</t>
  </si>
  <si>
    <t>JACQUES CARTIER</t>
  </si>
  <si>
    <t>9852420</t>
  </si>
  <si>
    <t>JACQUES CHEVALLIER</t>
  </si>
  <si>
    <t>JAG PUNIT</t>
  </si>
  <si>
    <t>9709984</t>
  </si>
  <si>
    <t>JOHANNES MAERSK</t>
  </si>
  <si>
    <t>9215189</t>
  </si>
  <si>
    <t>JUTLANDIA SWAN</t>
  </si>
  <si>
    <t>9736638</t>
  </si>
  <si>
    <t>KARINA DANICA</t>
  </si>
  <si>
    <t>8903014</t>
  </si>
  <si>
    <t>9403384</t>
  </si>
  <si>
    <t>9175602</t>
  </si>
  <si>
    <t>KOTA JAYA</t>
  </si>
  <si>
    <t>9205677</t>
  </si>
  <si>
    <t>KOTA JOHAN</t>
  </si>
  <si>
    <t>9641003</t>
  </si>
  <si>
    <t>9356830</t>
  </si>
  <si>
    <t>9362293</t>
  </si>
  <si>
    <t>9494620</t>
  </si>
  <si>
    <t>9390240</t>
  </si>
  <si>
    <t>9494632</t>
  </si>
  <si>
    <t>9390252</t>
  </si>
  <si>
    <t>9593696</t>
  </si>
  <si>
    <t>LA LOUISE</t>
  </si>
  <si>
    <t>9470301</t>
  </si>
  <si>
    <t>LAGAVULIN</t>
  </si>
  <si>
    <t>9130810</t>
  </si>
  <si>
    <t>LASALLE</t>
  </si>
  <si>
    <t>9349368</t>
  </si>
  <si>
    <t>LE BOUGAINVILLE</t>
  </si>
  <si>
    <t>9814040</t>
  </si>
  <si>
    <t>LE CHAMPLAIN</t>
  </si>
  <si>
    <t>9814038</t>
  </si>
  <si>
    <t>LE HAVRE</t>
  </si>
  <si>
    <t>9307243</t>
  </si>
  <si>
    <t>LE SAINT-ANDRE</t>
  </si>
  <si>
    <t>9511181</t>
  </si>
  <si>
    <t>LIBERTY</t>
  </si>
  <si>
    <t>LOYALTY HONG</t>
  </si>
  <si>
    <t>9443396</t>
  </si>
  <si>
    <t>LT BERYL</t>
  </si>
  <si>
    <t>9824875</t>
  </si>
  <si>
    <t>LUBERSAC</t>
  </si>
  <si>
    <t>9515981</t>
  </si>
  <si>
    <t>LYME BAY</t>
  </si>
  <si>
    <t>9631113</t>
  </si>
  <si>
    <t>MAERSK CAMEROUN</t>
  </si>
  <si>
    <t>9525326</t>
  </si>
  <si>
    <t>MAERSK CAYMAN</t>
  </si>
  <si>
    <t>9786164</t>
  </si>
  <si>
    <t>MAERSK CONAKRY</t>
  </si>
  <si>
    <t>9525285</t>
  </si>
  <si>
    <t>MAERSK DOUALA</t>
  </si>
  <si>
    <t>9299032</t>
  </si>
  <si>
    <t>MAERSK NACALA</t>
  </si>
  <si>
    <t>9459424</t>
  </si>
  <si>
    <t>MAERSK NANSHA</t>
  </si>
  <si>
    <t>9385996</t>
  </si>
  <si>
    <t>MAERSK NILE</t>
  </si>
  <si>
    <t>9385972</t>
  </si>
  <si>
    <t>MAERSK TACOMA</t>
  </si>
  <si>
    <t>9708617</t>
  </si>
  <si>
    <t>MAJESTIC MARINA</t>
  </si>
  <si>
    <t>9378826</t>
  </si>
  <si>
    <t>MAPUTO</t>
  </si>
  <si>
    <t>9450739</t>
  </si>
  <si>
    <t>9050814</t>
  </si>
  <si>
    <t>9245407</t>
  </si>
  <si>
    <t>MEDI ASTORIA</t>
  </si>
  <si>
    <t>9806770</t>
  </si>
  <si>
    <t>MENDELSSOHN</t>
  </si>
  <si>
    <t>9449106</t>
  </si>
  <si>
    <t>MERAKLIS</t>
  </si>
  <si>
    <t>9227819</t>
  </si>
  <si>
    <t>MERATUS JAYAKARTA</t>
  </si>
  <si>
    <t>9305879</t>
  </si>
  <si>
    <t>MERKUR HORIZON</t>
  </si>
  <si>
    <t>9456989</t>
  </si>
  <si>
    <t>9189251</t>
  </si>
  <si>
    <t>9642394</t>
  </si>
  <si>
    <t>9642409</t>
  </si>
  <si>
    <t>9285627</t>
  </si>
  <si>
    <t>MORNING CROWN</t>
  </si>
  <si>
    <t>9285641</t>
  </si>
  <si>
    <t>MORNING LENA</t>
  </si>
  <si>
    <t>9446001</t>
  </si>
  <si>
    <t>MORNING LUCY</t>
  </si>
  <si>
    <t>MORNING PEACE</t>
  </si>
  <si>
    <t>9780627</t>
  </si>
  <si>
    <t>MP MR TANKER 1</t>
  </si>
  <si>
    <t>9472763</t>
  </si>
  <si>
    <t>MSC ADU V</t>
  </si>
  <si>
    <t>9293466</t>
  </si>
  <si>
    <t>9129873</t>
  </si>
  <si>
    <t>MSC ANCHORAGE</t>
  </si>
  <si>
    <t>9619440</t>
  </si>
  <si>
    <t>MSC ANZU</t>
  </si>
  <si>
    <t>9710426</t>
  </si>
  <si>
    <t>MSC AQUARIUS</t>
  </si>
  <si>
    <t>9262704</t>
  </si>
  <si>
    <t>MSC ASYA</t>
  </si>
  <si>
    <t>9339296</t>
  </si>
  <si>
    <t>MSC AZOV</t>
  </si>
  <si>
    <t>9605255</t>
  </si>
  <si>
    <t>MSC BREMEN</t>
  </si>
  <si>
    <t>9369734</t>
  </si>
  <si>
    <t>MSC BRITTANY</t>
  </si>
  <si>
    <t>9724049</t>
  </si>
  <si>
    <t>MSC CORCOVADO III</t>
  </si>
  <si>
    <t>9241463</t>
  </si>
  <si>
    <t>MSC DAMLA</t>
  </si>
  <si>
    <t>9250983</t>
  </si>
  <si>
    <t>MSC DAR ES SALAAM III</t>
  </si>
  <si>
    <t>9158825</t>
  </si>
  <si>
    <t>9202649</t>
  </si>
  <si>
    <t>MSC GIOVANNA VII</t>
  </si>
  <si>
    <t>9153550</t>
  </si>
  <si>
    <t>MSC GRACE</t>
  </si>
  <si>
    <t>8918057</t>
  </si>
  <si>
    <t>MSC GRETA III</t>
  </si>
  <si>
    <t>9415296</t>
  </si>
  <si>
    <t>MSC HINA</t>
  </si>
  <si>
    <t>9062984</t>
  </si>
  <si>
    <t>MSC JOANNA</t>
  </si>
  <si>
    <t>9304435</t>
  </si>
  <si>
    <t>MSC JUSTICE VIII</t>
  </si>
  <si>
    <t>9450351</t>
  </si>
  <si>
    <t>9051507</t>
  </si>
  <si>
    <t>MSC KRYSTAL</t>
  </si>
  <si>
    <t>9372470</t>
  </si>
  <si>
    <t>MSC LISBON</t>
  </si>
  <si>
    <t>9304459</t>
  </si>
  <si>
    <t>MSC LUISA</t>
  </si>
  <si>
    <t>9225677</t>
  </si>
  <si>
    <t>MSC MELTEMI III</t>
  </si>
  <si>
    <t>MSC MICHIGAN VII</t>
  </si>
  <si>
    <t>MSC NORA III</t>
  </si>
  <si>
    <t>9327671</t>
  </si>
  <si>
    <t>MSC ORCHESTRA</t>
  </si>
  <si>
    <t>9320099</t>
  </si>
  <si>
    <t>MSC PATNAREE III</t>
  </si>
  <si>
    <t>MSC POESIA</t>
  </si>
  <si>
    <t>9387073</t>
  </si>
  <si>
    <t>9129885</t>
  </si>
  <si>
    <t>MSC RONIT R</t>
  </si>
  <si>
    <t>9293167</t>
  </si>
  <si>
    <t>MSC SABRINA III</t>
  </si>
  <si>
    <t>8714205</t>
  </si>
  <si>
    <t>MSC SAGITTA III</t>
  </si>
  <si>
    <t>MSC SAMANTHA</t>
  </si>
  <si>
    <t>9110377</t>
  </si>
  <si>
    <t>MSC SARYA III</t>
  </si>
  <si>
    <t>9241451</t>
  </si>
  <si>
    <t>9036002</t>
  </si>
  <si>
    <t>MSC SHUBA B</t>
  </si>
  <si>
    <t>9778076</t>
  </si>
  <si>
    <t>MSC SINDY</t>
  </si>
  <si>
    <t>9336048</t>
  </si>
  <si>
    <t>9210153</t>
  </si>
  <si>
    <t>MSC SPLENDIDA</t>
  </si>
  <si>
    <t>9359806</t>
  </si>
  <si>
    <t>MSC TIANJIN</t>
  </si>
  <si>
    <t>9285471</t>
  </si>
  <si>
    <t>MSC TIANPING</t>
  </si>
  <si>
    <t>9305489</t>
  </si>
  <si>
    <t>MSC TOMOKO</t>
  </si>
  <si>
    <t>9309461</t>
  </si>
  <si>
    <t>MUMBAI</t>
  </si>
  <si>
    <t>9146120</t>
  </si>
  <si>
    <t>MYSTRAS</t>
  </si>
  <si>
    <t>9601168</t>
  </si>
  <si>
    <t>NAVIOS LYRA</t>
  </si>
  <si>
    <t>9498626</t>
  </si>
  <si>
    <t>NEPTUNE ACE</t>
  </si>
  <si>
    <t>9584059</t>
  </si>
  <si>
    <t>NEXANS AURORA</t>
  </si>
  <si>
    <t>9862059</t>
  </si>
  <si>
    <t>NH ERLE</t>
  </si>
  <si>
    <t>9447744</t>
  </si>
  <si>
    <t>NH SIRI</t>
  </si>
  <si>
    <t>9447756</t>
  </si>
  <si>
    <t>NIMBLE NICKY</t>
  </si>
  <si>
    <t>9424091</t>
  </si>
  <si>
    <t>NIOVI.GR</t>
  </si>
  <si>
    <t>9827322</t>
  </si>
  <si>
    <t>NIWA</t>
  </si>
  <si>
    <t>8819029</t>
  </si>
  <si>
    <t>NM SAKURA</t>
  </si>
  <si>
    <t>9703643</t>
  </si>
  <si>
    <t>NORD JOY</t>
  </si>
  <si>
    <t>9814179</t>
  </si>
  <si>
    <t>NORD OLYMPIA</t>
  </si>
  <si>
    <t>9747132</t>
  </si>
  <si>
    <t>NORDTAJO</t>
  </si>
  <si>
    <t>9741865</t>
  </si>
  <si>
    <t>NORSE IJMUIDEN</t>
  </si>
  <si>
    <t>9905253</t>
  </si>
  <si>
    <t>NORTHERN JAVELIN</t>
  </si>
  <si>
    <t>9465095</t>
  </si>
  <si>
    <t>NORTHERN JUBILEE</t>
  </si>
  <si>
    <t>9450337</t>
  </si>
  <si>
    <t>NORTHERN VIGOUR</t>
  </si>
  <si>
    <t>9304708</t>
  </si>
  <si>
    <t>NORWEGIAN DAWN</t>
  </si>
  <si>
    <t>9195169</t>
  </si>
  <si>
    <t>NOTOS VENTURE</t>
  </si>
  <si>
    <t>9725902</t>
  </si>
  <si>
    <t>NQ ACACIA</t>
  </si>
  <si>
    <t>9721748</t>
  </si>
  <si>
    <t>NQ ALPINIA</t>
  </si>
  <si>
    <t>9721750</t>
  </si>
  <si>
    <t>OCCITAN KEY</t>
  </si>
  <si>
    <t>9302475</t>
  </si>
  <si>
    <t>OCEAN DESTINY</t>
  </si>
  <si>
    <t>9460863</t>
  </si>
  <si>
    <t>ONEGO BORA</t>
  </si>
  <si>
    <t>9613604</t>
  </si>
  <si>
    <t>9539212</t>
  </si>
  <si>
    <t>ORIENT INNOVATION</t>
  </si>
  <si>
    <t>9793387</t>
  </si>
  <si>
    <t>ORIENTAL ACACIA</t>
  </si>
  <si>
    <t>9553048</t>
  </si>
  <si>
    <t>ORIENTAL IXIA</t>
  </si>
  <si>
    <t>9924728</t>
  </si>
  <si>
    <t>ORIENTAL JASMINE</t>
  </si>
  <si>
    <t>9743760</t>
  </si>
  <si>
    <t>ORNELLA</t>
  </si>
  <si>
    <t>9634660</t>
  </si>
  <si>
    <t>OSIRIS 2</t>
  </si>
  <si>
    <t>9246970</t>
  </si>
  <si>
    <t>PACIFIC FORTUNE</t>
  </si>
  <si>
    <t>9388912</t>
  </si>
  <si>
    <t>PACIFIC VENTURE</t>
  </si>
  <si>
    <t>9743045</t>
  </si>
  <si>
    <t>PACIFIC WORLD</t>
  </si>
  <si>
    <t>PARO</t>
  </si>
  <si>
    <t>9524542</t>
  </si>
  <si>
    <t>PICTON CASTLE</t>
  </si>
  <si>
    <t>5375010</t>
  </si>
  <si>
    <t>9903281</t>
  </si>
  <si>
    <t>PRIME ACE</t>
  </si>
  <si>
    <t>9610444</t>
  </si>
  <si>
    <t>9355185</t>
  </si>
  <si>
    <t>PUSAN C</t>
  </si>
  <si>
    <t>9307229</t>
  </si>
  <si>
    <t>QUEEN MARY 2</t>
  </si>
  <si>
    <t>9241061</t>
  </si>
  <si>
    <t>RENAUD</t>
  </si>
  <si>
    <t>9806720</t>
  </si>
  <si>
    <t>RIVA WIND</t>
  </si>
  <si>
    <t>9301196</t>
  </si>
  <si>
    <t>SAINTE ROSE</t>
  </si>
  <si>
    <t>SAN DU AO</t>
  </si>
  <si>
    <t>9608752</t>
  </si>
  <si>
    <t>SANTA CAROLINA</t>
  </si>
  <si>
    <t>9800398</t>
  </si>
  <si>
    <t>SAYA DE MALHA</t>
  </si>
  <si>
    <t>9280081</t>
  </si>
  <si>
    <t>SC MONTREAL</t>
  </si>
  <si>
    <t>9311830</t>
  </si>
  <si>
    <t>SC MONTREUX</t>
  </si>
  <si>
    <t>9295414</t>
  </si>
  <si>
    <t>SERENADE OF THE SEAS</t>
  </si>
  <si>
    <t>9228344</t>
  </si>
  <si>
    <t>SHENG XIANG HAI</t>
  </si>
  <si>
    <t>9533062</t>
  </si>
  <si>
    <t>SHENGHUI GLORY</t>
  </si>
  <si>
    <t>9724037</t>
  </si>
  <si>
    <t>SILVER GERTRUDE</t>
  </si>
  <si>
    <t>9683348</t>
  </si>
  <si>
    <t>SILVER SHADOW</t>
  </si>
  <si>
    <t>9192167</t>
  </si>
  <si>
    <t>SILVER SPIRIT</t>
  </si>
  <si>
    <t>9437866</t>
  </si>
  <si>
    <t>SONNE</t>
  </si>
  <si>
    <t>9633927</t>
  </si>
  <si>
    <t>SPLENDID ACE</t>
  </si>
  <si>
    <t>9252228</t>
  </si>
  <si>
    <t>STANLEY A</t>
  </si>
  <si>
    <t>9303807</t>
  </si>
  <si>
    <t>STAVANGER PRIDE</t>
  </si>
  <si>
    <t>9856062</t>
  </si>
  <si>
    <t>STEADY SARAH</t>
  </si>
  <si>
    <t>9604847</t>
  </si>
  <si>
    <t>STI MANHATTAN</t>
  </si>
  <si>
    <t>9707261</t>
  </si>
  <si>
    <t>STI REGINA</t>
  </si>
  <si>
    <t>9686728</t>
  </si>
  <si>
    <t>9338864</t>
  </si>
  <si>
    <t>9338840</t>
  </si>
  <si>
    <t>9338852</t>
  </si>
  <si>
    <t>SUZANNA D</t>
  </si>
  <si>
    <t>9589097</t>
  </si>
  <si>
    <t>SWAN ATLANTIC</t>
  </si>
  <si>
    <t>9790464</t>
  </si>
  <si>
    <t>SWAN DIGNITY</t>
  </si>
  <si>
    <t>9806706</t>
  </si>
  <si>
    <t>SWAN PACIFIC</t>
  </si>
  <si>
    <t>9749805</t>
  </si>
  <si>
    <t>SWAN PRIDE</t>
  </si>
  <si>
    <t>9806665</t>
  </si>
  <si>
    <t>T PROCYON</t>
  </si>
  <si>
    <t>9569499</t>
  </si>
  <si>
    <t>T RIGEL</t>
  </si>
  <si>
    <t>9585039</t>
  </si>
  <si>
    <t>9311866</t>
  </si>
  <si>
    <t>THEBEN</t>
  </si>
  <si>
    <t>9722302</t>
  </si>
  <si>
    <t>THRUXTON</t>
  </si>
  <si>
    <t>9782089</t>
  </si>
  <si>
    <t>TIJUCA</t>
  </si>
  <si>
    <t>9377511</t>
  </si>
  <si>
    <t>TITUS</t>
  </si>
  <si>
    <t>9700512</t>
  </si>
  <si>
    <t>TIVOLI PARK</t>
  </si>
  <si>
    <t>9780536</t>
  </si>
  <si>
    <t>9319753</t>
  </si>
  <si>
    <t>TONGALA</t>
  </si>
  <si>
    <t>9605786</t>
  </si>
  <si>
    <t>TOP FORTUNE</t>
  </si>
  <si>
    <t>9763887</t>
  </si>
  <si>
    <t>TORM ATLANTIC</t>
  </si>
  <si>
    <t>9433509</t>
  </si>
  <si>
    <t>TREASURE</t>
  </si>
  <si>
    <t>9184859</t>
  </si>
  <si>
    <t>TRINIDAD PEARL</t>
  </si>
  <si>
    <t>9659737</t>
  </si>
  <si>
    <t>9240160</t>
  </si>
  <si>
    <t>UNIQUE GUARDIAN</t>
  </si>
  <si>
    <t>9321952</t>
  </si>
  <si>
    <t>9484194</t>
  </si>
  <si>
    <t>UNISOUL</t>
  </si>
  <si>
    <t>9484209</t>
  </si>
  <si>
    <t>VANDA</t>
  </si>
  <si>
    <t>9544592</t>
  </si>
  <si>
    <t>VASCO DA GAMA</t>
  </si>
  <si>
    <t>8919245</t>
  </si>
  <si>
    <t>VENUS SKY</t>
  </si>
  <si>
    <t>9796951</t>
  </si>
  <si>
    <t>VIKING SKY</t>
  </si>
  <si>
    <t>9650420</t>
  </si>
  <si>
    <t>VOYAGER</t>
  </si>
  <si>
    <t>8964446</t>
  </si>
  <si>
    <t>VSC CASTOR</t>
  </si>
  <si>
    <t>9676084</t>
  </si>
  <si>
    <t>VULLY</t>
  </si>
  <si>
    <t>9583691</t>
  </si>
  <si>
    <t>WESTERN SANTIAGO</t>
  </si>
  <si>
    <t>9838503</t>
  </si>
  <si>
    <t>WHITE STAR</t>
  </si>
  <si>
    <t>9799109</t>
  </si>
  <si>
    <t>YASA LOTUS</t>
  </si>
  <si>
    <t>9955624</t>
  </si>
  <si>
    <t>YOCHOW</t>
  </si>
  <si>
    <t>9728394</t>
  </si>
  <si>
    <t>ZEPHYR VENTURE</t>
  </si>
  <si>
    <t>9725914</t>
  </si>
  <si>
    <t>ZHE HAI 525</t>
  </si>
  <si>
    <t>9567518</t>
  </si>
  <si>
    <t>ZIMRIDA</t>
  </si>
  <si>
    <t>9380817</t>
  </si>
  <si>
    <t>ZOE T</t>
  </si>
  <si>
    <t>9442574</t>
  </si>
  <si>
    <t>ZUIDERDAM</t>
  </si>
  <si>
    <t>9221279</t>
  </si>
  <si>
    <t>BOIKO</t>
  </si>
  <si>
    <r>
      <t xml:space="preserve">NAVIRE
</t>
    </r>
    <r>
      <rPr>
        <sz val="9"/>
        <rFont val="Century Gothic"/>
        <family val="2"/>
      </rPr>
      <t>Ship's Name</t>
    </r>
  </si>
  <si>
    <r>
      <t xml:space="preserve">N° I.M.O.
</t>
    </r>
    <r>
      <rPr>
        <sz val="9"/>
        <rFont val="Century Gothic"/>
        <family val="2"/>
      </rPr>
      <t>IMO N°</t>
    </r>
  </si>
  <si>
    <r>
      <t xml:space="preserve">T.E. été
</t>
    </r>
    <r>
      <rPr>
        <sz val="9"/>
        <rFont val="Century Gothic"/>
        <family val="2"/>
      </rPr>
      <t>Summer Draught</t>
    </r>
  </si>
  <si>
    <r>
      <t xml:space="preserve">Consignataire
</t>
    </r>
    <r>
      <rPr>
        <sz val="9"/>
        <rFont val="Century Gothic"/>
        <family val="2"/>
      </rPr>
      <t>Agent</t>
    </r>
  </si>
  <si>
    <r>
      <t xml:space="preserve">Armateur / Affréteur
</t>
    </r>
    <r>
      <rPr>
        <sz val="9"/>
        <rFont val="Century Gothic"/>
        <family val="2"/>
      </rPr>
      <t>Shipowner</t>
    </r>
  </si>
  <si>
    <r>
      <t xml:space="preserve">Date
</t>
    </r>
    <r>
      <rPr>
        <sz val="9"/>
        <rFont val="Century Gothic"/>
        <family val="2"/>
      </rPr>
      <t>Date</t>
    </r>
  </si>
  <si>
    <r>
      <t xml:space="preserve">Heure
</t>
    </r>
    <r>
      <rPr>
        <sz val="9"/>
        <rFont val="Century Gothic"/>
        <family val="2"/>
      </rPr>
      <t>Time</t>
    </r>
  </si>
  <si>
    <r>
      <t xml:space="preserve">Poste
</t>
    </r>
    <r>
      <rPr>
        <sz val="9"/>
        <rFont val="Century Gothic"/>
        <family val="2"/>
      </rPr>
      <t>Berth Number/Name</t>
    </r>
  </si>
  <si>
    <r>
      <rPr>
        <b/>
        <sz val="10.5"/>
        <rFont val="Century Gothic"/>
        <family val="2"/>
      </rPr>
      <t xml:space="preserve">Bord à quai demandé
</t>
    </r>
    <r>
      <rPr>
        <sz val="9"/>
        <rFont val="Century Gothic"/>
        <family val="2"/>
      </rPr>
      <t>Intended side alongside</t>
    </r>
  </si>
  <si>
    <r>
      <t xml:space="preserve">AR au Bollard / Marque          </t>
    </r>
    <r>
      <rPr>
        <sz val="9"/>
        <rFont val="Century Gothic"/>
        <family val="2"/>
      </rPr>
      <t>Bollard stern position / Mark</t>
    </r>
  </si>
  <si>
    <r>
      <rPr>
        <b/>
        <sz val="9"/>
        <rFont val="Century Gothic"/>
        <family val="2"/>
      </rPr>
      <t xml:space="preserve">Remorqueur(s) demandé(s)
</t>
    </r>
    <r>
      <rPr>
        <sz val="9"/>
        <rFont val="Century Gothic"/>
        <family val="2"/>
      </rPr>
      <t>Required tug(s)</t>
    </r>
  </si>
  <si>
    <r>
      <rPr>
        <b/>
        <sz val="10.5"/>
        <rFont val="Century Gothic"/>
        <family val="2"/>
      </rPr>
      <t xml:space="preserve">Service coupée
</t>
    </r>
    <r>
      <rPr>
        <sz val="9"/>
        <rFont val="Century Gothic"/>
        <family val="2"/>
      </rPr>
      <t>Gangway service</t>
    </r>
  </si>
  <si>
    <r>
      <t xml:space="preserve">T.E. Av annoncé
</t>
    </r>
    <r>
      <rPr>
        <sz val="9"/>
        <rFont val="Century Gothic"/>
        <family val="2"/>
      </rPr>
      <t>Forward Draught</t>
    </r>
  </si>
  <si>
    <r>
      <t xml:space="preserve">T.E. Ar annoncé
</t>
    </r>
    <r>
      <rPr>
        <sz val="9"/>
        <rFont val="Century Gothic"/>
        <family val="2"/>
      </rPr>
      <t>Aft Draught</t>
    </r>
  </si>
  <si>
    <r>
      <t xml:space="preserve">Tirant d'Air annoncé
</t>
    </r>
    <r>
      <rPr>
        <sz val="9"/>
        <rFont val="Century Gothic"/>
        <family val="2"/>
      </rPr>
      <t>Air Draught</t>
    </r>
  </si>
  <si>
    <r>
      <t xml:space="preserve">Franc Bord
</t>
    </r>
    <r>
      <rPr>
        <sz val="9"/>
        <rFont val="Century Gothic"/>
        <family val="2"/>
      </rPr>
      <t>Freeboard</t>
    </r>
  </si>
  <si>
    <r>
      <t xml:space="preserve">Propuls. Transvers. Av 
</t>
    </r>
    <r>
      <rPr>
        <sz val="9"/>
        <rFont val="Century Gothic"/>
        <family val="2"/>
      </rPr>
      <t>Bow Thruster</t>
    </r>
  </si>
  <si>
    <r>
      <t xml:space="preserve">Propuls. Transvers. Ar
</t>
    </r>
    <r>
      <rPr>
        <sz val="9"/>
        <rFont val="Century Gothic"/>
        <family val="2"/>
      </rPr>
      <t>Stern Thruster</t>
    </r>
  </si>
  <si>
    <r>
      <rPr>
        <b/>
        <sz val="10.5"/>
        <rFont val="Century Gothic"/>
        <family val="2"/>
      </rPr>
      <t xml:space="preserve">Défaillances
</t>
    </r>
    <r>
      <rPr>
        <sz val="9"/>
        <rFont val="Century Gothic"/>
        <family val="2"/>
      </rPr>
      <t>Deficiencies</t>
    </r>
  </si>
  <si>
    <r>
      <t xml:space="preserve">Largeur
</t>
    </r>
    <r>
      <rPr>
        <sz val="9"/>
        <rFont val="Century Gothic"/>
        <family val="2"/>
      </rPr>
      <t>Breadth</t>
    </r>
  </si>
  <si>
    <r>
      <t xml:space="preserve">Longueur Hors Tout
</t>
    </r>
    <r>
      <rPr>
        <sz val="9"/>
        <rFont val="Century Gothic"/>
        <family val="2"/>
      </rPr>
      <t>Length Overall</t>
    </r>
  </si>
  <si>
    <r>
      <rPr>
        <b/>
        <sz val="10.5"/>
        <rFont val="Century Gothic"/>
        <family val="2"/>
      </rPr>
      <t>Observations</t>
    </r>
    <r>
      <rPr>
        <sz val="10.5"/>
        <rFont val="Century Gothic"/>
        <family val="2"/>
      </rPr>
      <t xml:space="preserve">
</t>
    </r>
    <r>
      <rPr>
        <sz val="9"/>
        <rFont val="Century Gothic"/>
        <family val="2"/>
      </rPr>
      <t>Observations</t>
    </r>
  </si>
  <si>
    <r>
      <rPr>
        <b/>
        <sz val="10"/>
        <rFont val="Century Gothic"/>
        <family val="2"/>
      </rPr>
      <t>Vedette(s) demandée(s)</t>
    </r>
    <r>
      <rPr>
        <sz val="9"/>
        <rFont val="Century Gothic"/>
        <family val="2"/>
      </rPr>
      <t xml:space="preserve">
Required mooring boat(s) </t>
    </r>
  </si>
  <si>
    <r>
      <rPr>
        <b/>
        <sz val="8"/>
        <rFont val="Century Gothic"/>
        <family val="2"/>
      </rPr>
      <t>Dispositif de transfert de pilote</t>
    </r>
    <r>
      <rPr>
        <sz val="8"/>
        <rFont val="Century Gothic"/>
        <family val="2"/>
      </rPr>
      <t xml:space="preserve">
Boarding arrangement for pilot</t>
    </r>
  </si>
  <si>
    <t>AB PALOMA</t>
  </si>
  <si>
    <t>9378199</t>
  </si>
  <si>
    <t>ALDA</t>
  </si>
  <si>
    <t>9638135</t>
  </si>
  <si>
    <t>ARDMORE ENDURANCE</t>
  </si>
  <si>
    <t>9654567</t>
  </si>
  <si>
    <t>9983798</t>
  </si>
  <si>
    <t>AS NURIA</t>
  </si>
  <si>
    <t>9391787</t>
  </si>
  <si>
    <t>AZUL ACE</t>
  </si>
  <si>
    <t>9889100</t>
  </si>
  <si>
    <t>BALTIMORE STAR</t>
  </si>
  <si>
    <t>9360752</t>
  </si>
  <si>
    <t>9450387</t>
  </si>
  <si>
    <t>CELCIUS NEW ORLEANS</t>
  </si>
  <si>
    <t>9412842</t>
  </si>
  <si>
    <t>CELESTIA</t>
  </si>
  <si>
    <t>9258997</t>
  </si>
  <si>
    <t>CMA CGM GULF EXPRESS</t>
  </si>
  <si>
    <t>CONTI COURAGE</t>
  </si>
  <si>
    <t>9293789</t>
  </si>
  <si>
    <t>CORNHUSKER</t>
  </si>
  <si>
    <t>6916433</t>
  </si>
  <si>
    <t>DOUBLE DIAMOND</t>
  </si>
  <si>
    <t>9478470</t>
  </si>
  <si>
    <t>9606479</t>
  </si>
  <si>
    <t>FEDERAL SPEY</t>
  </si>
  <si>
    <t>9610456</t>
  </si>
  <si>
    <t>FORMENTERA</t>
  </si>
  <si>
    <t>9721413</t>
  </si>
  <si>
    <t>GLOBE EXPLORER</t>
  </si>
  <si>
    <t>9675561</t>
  </si>
  <si>
    <t>INS TALWAR</t>
  </si>
  <si>
    <t>KOTA KAYA</t>
  </si>
  <si>
    <t>9307401</t>
  </si>
  <si>
    <t>9362310</t>
  </si>
  <si>
    <t>LOEVSTAKKEN</t>
  </si>
  <si>
    <t>9724441</t>
  </si>
  <si>
    <t>MEGHNA PROSPER</t>
  </si>
  <si>
    <t>9309631</t>
  </si>
  <si>
    <t>MORGENSTOND II</t>
  </si>
  <si>
    <t>9367073</t>
  </si>
  <si>
    <t>9383431</t>
  </si>
  <si>
    <t>MSC  CARPATHIA III</t>
  </si>
  <si>
    <t>9253038</t>
  </si>
  <si>
    <t>MSC ALBA F</t>
  </si>
  <si>
    <t>9499010</t>
  </si>
  <si>
    <t>MSC ALINA</t>
  </si>
  <si>
    <t>9695016</t>
  </si>
  <si>
    <t>MSC ESHA F</t>
  </si>
  <si>
    <t>9004231</t>
  </si>
  <si>
    <t>MSC FAIRFIELD</t>
  </si>
  <si>
    <t>9302633</t>
  </si>
  <si>
    <t>MSC KALAMATA VII</t>
  </si>
  <si>
    <t>9244946</t>
  </si>
  <si>
    <t>MSC MELISSA</t>
  </si>
  <si>
    <t>9226918</t>
  </si>
  <si>
    <t>9196864</t>
  </si>
  <si>
    <t>MSC TOKYO</t>
  </si>
  <si>
    <t>9318046</t>
  </si>
  <si>
    <t>NORD AGANO</t>
  </si>
  <si>
    <t>9893266</t>
  </si>
  <si>
    <t>OLAF</t>
  </si>
  <si>
    <t>9434204</t>
  </si>
  <si>
    <t>TRADER</t>
  </si>
  <si>
    <t>PARALOS</t>
  </si>
  <si>
    <t>9325099</t>
  </si>
  <si>
    <t>PONTUS</t>
  </si>
  <si>
    <t>9511179</t>
  </si>
  <si>
    <t>SEA QUEST</t>
  </si>
  <si>
    <t>9629940</t>
  </si>
  <si>
    <t>ST. JOHN</t>
  </si>
  <si>
    <t>9634646</t>
  </si>
  <si>
    <t>9338620</t>
  </si>
  <si>
    <t>9293624</t>
  </si>
  <si>
    <t>V TAURUS</t>
  </si>
  <si>
    <t>9496161</t>
  </si>
  <si>
    <t>VIKING SEA</t>
  </si>
  <si>
    <t>9515008</t>
  </si>
  <si>
    <r>
      <t xml:space="preserve">COMMANDE d'OPERATION NAVIRE
</t>
    </r>
    <r>
      <rPr>
        <sz val="10"/>
        <color rgb="FFFF0000"/>
        <rFont val="Century Gothic"/>
        <family val="2"/>
      </rPr>
      <t>Version 2024/11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</si>
</sst>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VRAI&quot;;&quot;VRAI&quot;;&quot;FAUX&quot;"/>
    <numFmt numFmtId="165" formatCode="0.0"/>
    <numFmt numFmtId="166" formatCode="dd\-mm\-yyyy"/>
    <numFmt numFmtId="167" formatCode="0000"/>
    <numFmt numFmtId="168" formatCode="#"/>
    <numFmt numFmtId="169" formatCode="dd/mm/yy"/>
    <numFmt numFmtId="170" formatCode="0.000"/>
  </numFmts>
  <fonts count="34">
    <font>
      <sz val="10.5"/>
      <name val="DejaVu Serif"/>
      <family val="1"/>
    </font>
    <font>
      <sz val="10.5"/>
      <color indexed="26"/>
      <name val="DejaVu Serif"/>
      <family val="1"/>
    </font>
    <font>
      <sz val="10"/>
      <name val="DejaVu Serif"/>
      <family val="1"/>
    </font>
    <font>
      <sz val="22"/>
      <name val="DejaVu Serif"/>
      <family val="1"/>
    </font>
    <font>
      <sz val="16"/>
      <name val="DejaVu Serif"/>
      <family val="1"/>
    </font>
    <font>
      <sz val="8"/>
      <name val="DejaVu Serif"/>
      <family val="1"/>
    </font>
    <font>
      <b/>
      <sz val="10.5"/>
      <name val="DejaVu Serif"/>
      <family val="1"/>
    </font>
    <font>
      <sz val="9"/>
      <name val="DejaVu Serif"/>
      <family val="1"/>
    </font>
    <font>
      <b/>
      <sz val="9"/>
      <name val="DejaVu Serif"/>
      <family val="1"/>
    </font>
    <font>
      <b/>
      <sz val="8"/>
      <color indexed="8"/>
      <name val="Tahoma"/>
      <family val="2"/>
    </font>
    <font>
      <u/>
      <sz val="10.5"/>
      <color theme="10"/>
      <name val="DejaVu Serif"/>
      <family val="1"/>
    </font>
    <font>
      <sz val="9"/>
      <color indexed="81"/>
      <name val="Tahoma"/>
      <family val="2"/>
    </font>
    <font>
      <b/>
      <sz val="9"/>
      <color indexed="81"/>
      <name val="Tahoma"/>
      <family val="2"/>
    </font>
    <font>
      <sz val="9"/>
      <color indexed="81"/>
      <name val="Tahoma"/>
      <charset val="1"/>
    </font>
    <font>
      <b/>
      <sz val="9"/>
      <color indexed="81"/>
      <name val="Tahoma"/>
      <charset val="1"/>
    </font>
    <font>
      <b/>
      <sz val="9"/>
      <color indexed="81"/>
      <name val="DejaVu Serif"/>
    </font>
    <font>
      <sz val="22"/>
      <name val="Century Gothic"/>
      <family val="2"/>
    </font>
    <font>
      <b/>
      <i/>
      <sz val="16"/>
      <name val="Century Gothic"/>
      <family val="2"/>
    </font>
    <font>
      <sz val="8"/>
      <name val="Century Gothic"/>
      <family val="2"/>
    </font>
    <font>
      <b/>
      <sz val="10"/>
      <name val="Century Gothic"/>
      <family val="2"/>
    </font>
    <font>
      <u/>
      <sz val="10"/>
      <color theme="10"/>
      <name val="Century Gothic"/>
      <family val="2"/>
    </font>
    <font>
      <i/>
      <sz val="8"/>
      <name val="Century Gothic"/>
      <family val="2"/>
    </font>
    <font>
      <b/>
      <sz val="10.5"/>
      <name val="Century Gothic"/>
      <family val="2"/>
    </font>
    <font>
      <sz val="9"/>
      <name val="Century Gothic"/>
      <family val="2"/>
    </font>
    <font>
      <sz val="10.5"/>
      <name val="Century Gothic"/>
      <family val="2"/>
    </font>
    <font>
      <i/>
      <sz val="10.5"/>
      <name val="Century Gothic"/>
      <family val="2"/>
    </font>
    <font>
      <sz val="22"/>
      <color indexed="8"/>
      <name val="Century Gothic"/>
      <family val="2"/>
    </font>
    <font>
      <sz val="10.5"/>
      <color indexed="8"/>
      <name val="Century Gothic"/>
      <family val="2"/>
    </font>
    <font>
      <b/>
      <sz val="9"/>
      <name val="Century Gothic"/>
      <family val="2"/>
    </font>
    <font>
      <sz val="13"/>
      <name val="Century Gothic"/>
      <family val="2"/>
    </font>
    <font>
      <b/>
      <sz val="8"/>
      <name val="Century Gothic"/>
      <family val="2"/>
    </font>
    <font>
      <b/>
      <sz val="10.5"/>
      <color rgb="FFFF0000"/>
      <name val="Century Gothic"/>
      <family val="2"/>
    </font>
    <font>
      <sz val="10"/>
      <color rgb="FFFF0000"/>
      <name val="Century Gothic"/>
      <family val="2"/>
    </font>
    <font>
      <u/>
      <sz val="10"/>
      <color theme="10"/>
      <name val="DejaVu Serif"/>
      <family val="1"/>
    </font>
  </fonts>
  <fills count="5">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9"/>
        <bgColor indexed="26"/>
      </patternFill>
    </fill>
  </fills>
  <borders count="24">
    <border>
      <left/>
      <right/>
      <top/>
      <bottom/>
      <diagonal/>
    </border>
    <border diagonalUp="1" diagonalDown="1">
      <left/>
      <right/>
      <top/>
      <bottom/>
      <diagonal style="thin">
        <color indexed="8"/>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22"/>
      </left>
      <right style="thin">
        <color indexed="22"/>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3">
    <xf numFmtId="0" fontId="0" fillId="0" borderId="0"/>
    <xf numFmtId="0" fontId="1" fillId="2" borderId="1" applyNumberFormat="0" applyAlignment="0" applyProtection="0"/>
    <xf numFmtId="0" fontId="10" fillId="0" borderId="0" applyNumberFormat="0" applyFill="0" applyBorder="0" applyAlignment="0" applyProtection="0"/>
  </cellStyleXfs>
  <cellXfs count="131">
    <xf numFmtId="0" fontId="0" fillId="0" borderId="0" xfId="0"/>
    <xf numFmtId="0" fontId="2" fillId="0" borderId="0" xfId="0" applyFont="1"/>
    <xf numFmtId="0" fontId="3" fillId="0" borderId="0" xfId="0" applyFont="1"/>
    <xf numFmtId="0" fontId="4" fillId="0" borderId="0" xfId="0" applyFont="1" applyAlignment="1">
      <alignment vertical="top"/>
    </xf>
    <xf numFmtId="0" fontId="5" fillId="0" borderId="0" xfId="0" applyFont="1"/>
    <xf numFmtId="0" fontId="6" fillId="0" borderId="0" xfId="0" applyFont="1" applyAlignment="1">
      <alignment horizontal="center"/>
    </xf>
    <xf numFmtId="0" fontId="0" fillId="0" borderId="0" xfId="0" applyAlignment="1">
      <alignment vertical="center"/>
    </xf>
    <xf numFmtId="0" fontId="0" fillId="0" borderId="0" xfId="0" applyAlignment="1" applyProtection="1">
      <alignment horizontal="center"/>
      <protection hidden="1"/>
    </xf>
    <xf numFmtId="165" fontId="0" fillId="0" borderId="0" xfId="0" applyNumberFormat="1"/>
    <xf numFmtId="0" fontId="0" fillId="0" borderId="0" xfId="0" applyAlignment="1">
      <alignment horizontal="center"/>
    </xf>
    <xf numFmtId="0" fontId="6" fillId="3" borderId="0" xfId="0" applyFont="1" applyFill="1" applyAlignment="1">
      <alignment horizontal="center"/>
    </xf>
    <xf numFmtId="165" fontId="6" fillId="3" borderId="0" xfId="0" applyNumberFormat="1" applyFont="1" applyFill="1" applyAlignment="1">
      <alignment horizontal="center"/>
    </xf>
    <xf numFmtId="0" fontId="6" fillId="3" borderId="4" xfId="0" applyFont="1" applyFill="1" applyBorder="1" applyAlignment="1">
      <alignment horizontal="center"/>
    </xf>
    <xf numFmtId="0" fontId="0" fillId="4" borderId="11" xfId="0" applyFill="1" applyBorder="1" applyAlignment="1">
      <alignment horizontal="center"/>
    </xf>
    <xf numFmtId="0" fontId="0" fillId="4" borderId="11" xfId="0" applyFill="1" applyBorder="1"/>
    <xf numFmtId="0" fontId="0" fillId="4" borderId="11" xfId="0" applyFill="1" applyBorder="1" applyAlignment="1">
      <alignment wrapText="1"/>
    </xf>
    <xf numFmtId="169" fontId="0" fillId="0" borderId="0" xfId="0" applyNumberFormat="1"/>
    <xf numFmtId="20" fontId="0" fillId="0" borderId="0" xfId="0" applyNumberFormat="1"/>
    <xf numFmtId="168" fontId="0" fillId="0" borderId="0" xfId="0" applyNumberFormat="1"/>
    <xf numFmtId="0" fontId="6" fillId="0" borderId="2" xfId="0" applyFont="1" applyBorder="1" applyAlignment="1" applyProtection="1">
      <alignment horizontal="center"/>
      <protection hidden="1"/>
    </xf>
    <xf numFmtId="169" fontId="6" fillId="0" borderId="12" xfId="0" applyNumberFormat="1" applyFont="1" applyBorder="1" applyAlignment="1" applyProtection="1">
      <alignment horizontal="center"/>
      <protection hidden="1"/>
    </xf>
    <xf numFmtId="20" fontId="6" fillId="0" borderId="12" xfId="0" applyNumberFormat="1" applyFont="1" applyBorder="1" applyAlignment="1" applyProtection="1">
      <alignment horizontal="center"/>
      <protection hidden="1"/>
    </xf>
    <xf numFmtId="0" fontId="6" fillId="0" borderId="12" xfId="0" applyFont="1" applyBorder="1" applyAlignment="1" applyProtection="1">
      <alignment horizontal="center"/>
      <protection hidden="1"/>
    </xf>
    <xf numFmtId="168" fontId="6" fillId="0" borderId="12" xfId="0" applyNumberFormat="1" applyFont="1" applyBorder="1" applyAlignment="1" applyProtection="1">
      <alignment horizontal="center"/>
      <protection hidden="1"/>
    </xf>
    <xf numFmtId="0" fontId="6" fillId="0" borderId="3" xfId="0" applyFont="1" applyBorder="1" applyAlignment="1" applyProtection="1">
      <alignment horizontal="center"/>
      <protection hidden="1"/>
    </xf>
    <xf numFmtId="0" fontId="0" fillId="0" borderId="5" xfId="0" applyBorder="1" applyAlignment="1" applyProtection="1">
      <alignment horizontal="center"/>
      <protection hidden="1"/>
    </xf>
    <xf numFmtId="169" fontId="0" fillId="0" borderId="0" xfId="0" applyNumberFormat="1" applyAlignment="1" applyProtection="1">
      <alignment horizontal="center"/>
      <protection hidden="1"/>
    </xf>
    <xf numFmtId="20" fontId="0" fillId="0" borderId="0" xfId="0" applyNumberFormat="1" applyAlignment="1" applyProtection="1">
      <alignment horizontal="center"/>
      <protection hidden="1"/>
    </xf>
    <xf numFmtId="168" fontId="0" fillId="0" borderId="0" xfId="0" applyNumberFormat="1" applyAlignment="1" applyProtection="1">
      <alignment horizontal="center"/>
      <protection hidden="1"/>
    </xf>
    <xf numFmtId="0" fontId="0" fillId="0" borderId="6" xfId="0" applyBorder="1" applyAlignment="1" applyProtection="1">
      <alignment horizontal="center"/>
      <protection hidden="1"/>
    </xf>
    <xf numFmtId="20" fontId="0" fillId="0" borderId="6" xfId="0" applyNumberFormat="1" applyBorder="1" applyAlignment="1" applyProtection="1">
      <alignment horizontal="center"/>
      <protection hidden="1"/>
    </xf>
    <xf numFmtId="0" fontId="0" fillId="0" borderId="7" xfId="0" applyBorder="1" applyAlignment="1" applyProtection="1">
      <alignment horizontal="center"/>
      <protection hidden="1"/>
    </xf>
    <xf numFmtId="169" fontId="0" fillId="0" borderId="9" xfId="0" applyNumberFormat="1" applyBorder="1" applyAlignment="1" applyProtection="1">
      <alignment horizontal="center"/>
      <protection hidden="1"/>
    </xf>
    <xf numFmtId="20" fontId="0" fillId="0" borderId="9" xfId="0" applyNumberFormat="1" applyBorder="1" applyAlignment="1" applyProtection="1">
      <alignment horizontal="center"/>
      <protection hidden="1"/>
    </xf>
    <xf numFmtId="0" fontId="0" fillId="0" borderId="9" xfId="0" applyBorder="1" applyAlignment="1" applyProtection="1">
      <alignment horizontal="center"/>
      <protection hidden="1"/>
    </xf>
    <xf numFmtId="168" fontId="0" fillId="0" borderId="9" xfId="0" applyNumberFormat="1" applyBorder="1" applyAlignment="1" applyProtection="1">
      <alignment horizontal="center"/>
      <protection hidden="1"/>
    </xf>
    <xf numFmtId="168" fontId="0" fillId="0" borderId="8" xfId="0" applyNumberFormat="1" applyBorder="1" applyAlignment="1" applyProtection="1">
      <alignment horizontal="center"/>
      <protection hidden="1"/>
    </xf>
    <xf numFmtId="0" fontId="6" fillId="3" borderId="14" xfId="0" applyFont="1" applyFill="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3" xfId="0" applyFont="1" applyBorder="1" applyAlignment="1">
      <alignment horizontal="center"/>
    </xf>
    <xf numFmtId="0" fontId="0" fillId="4" borderId="20" xfId="0" applyFill="1" applyBorder="1"/>
    <xf numFmtId="2" fontId="0" fillId="0" borderId="0" xfId="0" applyNumberFormat="1"/>
    <xf numFmtId="0" fontId="0" fillId="0" borderId="11" xfId="0" applyBorder="1" applyAlignment="1">
      <alignment horizontal="center"/>
    </xf>
    <xf numFmtId="0" fontId="0" fillId="0" borderId="0" xfId="0" applyProtection="1">
      <protection locked="0"/>
    </xf>
    <xf numFmtId="0" fontId="0" fillId="0" borderId="0" xfId="0" applyAlignment="1" applyProtection="1">
      <alignment horizontal="center"/>
      <protection locked="0"/>
    </xf>
    <xf numFmtId="169" fontId="0" fillId="0" borderId="0" xfId="0" applyNumberFormat="1" applyAlignment="1" applyProtection="1">
      <alignment horizontal="center"/>
      <protection locked="0"/>
    </xf>
    <xf numFmtId="165" fontId="0" fillId="0" borderId="0" xfId="0" applyNumberFormat="1" applyProtection="1">
      <protection locked="0"/>
    </xf>
    <xf numFmtId="0" fontId="18" fillId="0" borderId="2" xfId="0" applyFont="1" applyBorder="1" applyAlignment="1" applyProtection="1">
      <alignment horizontal="left"/>
      <protection hidden="1"/>
    </xf>
    <xf numFmtId="0" fontId="18" fillId="0" borderId="3" xfId="0" applyFont="1" applyBorder="1" applyProtection="1">
      <protection hidden="1"/>
    </xf>
    <xf numFmtId="0" fontId="19" fillId="0" borderId="4" xfId="0" applyFont="1" applyBorder="1" applyAlignment="1" applyProtection="1">
      <alignment horizontal="center"/>
      <protection locked="0" hidden="1"/>
    </xf>
    <xf numFmtId="0" fontId="21" fillId="0" borderId="5" xfId="0" applyFont="1" applyBorder="1" applyAlignment="1" applyProtection="1">
      <alignment horizontal="center"/>
      <protection hidden="1"/>
    </xf>
    <xf numFmtId="0" fontId="18" fillId="0" borderId="6" xfId="0" applyFont="1" applyBorder="1" applyProtection="1">
      <protection hidden="1"/>
    </xf>
    <xf numFmtId="0" fontId="18" fillId="0" borderId="5" xfId="0" applyFont="1" applyBorder="1" applyProtection="1">
      <protection hidden="1"/>
    </xf>
    <xf numFmtId="0" fontId="19" fillId="0" borderId="19" xfId="0" applyFont="1" applyBorder="1" applyAlignment="1" applyProtection="1">
      <alignment horizontal="center"/>
      <protection locked="0" hidden="1"/>
    </xf>
    <xf numFmtId="0" fontId="18" fillId="0" borderId="18" xfId="0" applyFont="1" applyBorder="1" applyAlignment="1" applyProtection="1">
      <alignment horizontal="left"/>
      <protection hidden="1"/>
    </xf>
    <xf numFmtId="0" fontId="18" fillId="0" borderId="18" xfId="0" applyFont="1" applyBorder="1" applyProtection="1">
      <protection hidden="1"/>
    </xf>
    <xf numFmtId="0" fontId="19" fillId="0" borderId="18" xfId="0" applyFont="1" applyBorder="1" applyAlignment="1" applyProtection="1">
      <alignment horizontal="center"/>
      <protection locked="0" hidden="1"/>
    </xf>
    <xf numFmtId="0" fontId="22" fillId="0" borderId="0" xfId="0" applyFont="1" applyAlignment="1" applyProtection="1">
      <alignment vertical="center" wrapText="1"/>
      <protection hidden="1"/>
    </xf>
    <xf numFmtId="0" fontId="22" fillId="0" borderId="9" xfId="0" applyFont="1" applyBorder="1" applyAlignment="1" applyProtection="1">
      <alignment horizontal="center"/>
      <protection locked="0" hidden="1"/>
    </xf>
    <xf numFmtId="0" fontId="24" fillId="0" borderId="0" xfId="0" applyFont="1" applyAlignment="1" applyProtection="1">
      <alignment horizontal="center" vertical="center"/>
      <protection hidden="1"/>
    </xf>
    <xf numFmtId="0" fontId="24" fillId="0" borderId="0" xfId="0" applyFont="1" applyAlignment="1" applyProtection="1">
      <alignment horizontal="left"/>
      <protection hidden="1"/>
    </xf>
    <xf numFmtId="0" fontId="22" fillId="0" borderId="0" xfId="0" applyFont="1" applyAlignment="1" applyProtection="1">
      <alignment horizontal="center"/>
      <protection hidden="1"/>
    </xf>
    <xf numFmtId="0" fontId="26" fillId="0" borderId="0" xfId="0" applyFont="1" applyAlignment="1" applyProtection="1">
      <alignment horizontal="center"/>
      <protection hidden="1"/>
    </xf>
    <xf numFmtId="0" fontId="27" fillId="0" borderId="0" xfId="0" applyFont="1" applyAlignment="1" applyProtection="1">
      <alignment horizontal="center"/>
      <protection hidden="1"/>
    </xf>
    <xf numFmtId="168" fontId="22" fillId="0" borderId="9" xfId="0" applyNumberFormat="1" applyFont="1" applyBorder="1" applyAlignment="1" applyProtection="1">
      <alignment horizontal="center"/>
      <protection locked="0" hidden="1"/>
    </xf>
    <xf numFmtId="0" fontId="24" fillId="0" borderId="0" xfId="0" applyFont="1" applyAlignment="1" applyProtection="1">
      <alignment vertical="center" wrapText="1"/>
      <protection hidden="1"/>
    </xf>
    <xf numFmtId="0" fontId="24" fillId="0" borderId="0" xfId="0" applyFont="1" applyAlignment="1" applyProtection="1">
      <alignment horizontal="center"/>
      <protection hidden="1"/>
    </xf>
    <xf numFmtId="0" fontId="24" fillId="0" borderId="9" xfId="0" applyFont="1" applyBorder="1" applyAlignment="1" applyProtection="1">
      <alignment horizontal="center"/>
      <protection locked="0" hidden="1"/>
    </xf>
    <xf numFmtId="168" fontId="24" fillId="0" borderId="9" xfId="0" applyNumberFormat="1" applyFont="1" applyBorder="1" applyAlignment="1" applyProtection="1">
      <alignment horizontal="center"/>
      <protection locked="0" hidden="1"/>
    </xf>
    <xf numFmtId="168" fontId="24" fillId="0" borderId="10" xfId="0" applyNumberFormat="1" applyFont="1" applyBorder="1" applyAlignment="1" applyProtection="1">
      <alignment horizontal="center"/>
      <protection locked="0" hidden="1"/>
    </xf>
    <xf numFmtId="0" fontId="24" fillId="0" borderId="0" xfId="0" applyFont="1" applyAlignment="1" applyProtection="1">
      <alignment vertical="center"/>
      <protection hidden="1"/>
    </xf>
    <xf numFmtId="0" fontId="24" fillId="0" borderId="0" xfId="0" applyFont="1" applyAlignment="1" applyProtection="1">
      <alignment horizontal="center" wrapText="1"/>
      <protection hidden="1"/>
    </xf>
    <xf numFmtId="0" fontId="28" fillId="0" borderId="0" xfId="0" applyFont="1" applyAlignment="1" applyProtection="1">
      <alignment vertical="center" wrapText="1"/>
      <protection hidden="1"/>
    </xf>
    <xf numFmtId="0" fontId="28" fillId="0" borderId="0" xfId="0" applyFont="1" applyProtection="1">
      <protection hidden="1"/>
    </xf>
    <xf numFmtId="0" fontId="23" fillId="0" borderId="0" xfId="0" applyFont="1" applyProtection="1">
      <protection hidden="1"/>
    </xf>
    <xf numFmtId="0" fontId="18" fillId="0" borderId="0" xfId="0" applyFont="1" applyAlignment="1" applyProtection="1">
      <alignment vertical="center" wrapText="1"/>
      <protection hidden="1"/>
    </xf>
    <xf numFmtId="0" fontId="6" fillId="3" borderId="0" xfId="0" applyFont="1" applyFill="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xf>
    <xf numFmtId="2" fontId="22" fillId="0" borderId="9" xfId="0" applyNumberFormat="1" applyFont="1" applyBorder="1" applyAlignment="1" applyProtection="1">
      <alignment horizontal="center"/>
      <protection locked="0" hidden="1"/>
    </xf>
    <xf numFmtId="165" fontId="22" fillId="0" borderId="9" xfId="0" applyNumberFormat="1" applyFont="1" applyBorder="1" applyAlignment="1" applyProtection="1">
      <alignment horizontal="center"/>
      <protection locked="0" hidden="1"/>
    </xf>
    <xf numFmtId="0" fontId="31" fillId="0" borderId="0" xfId="0" applyFont="1" applyAlignment="1" applyProtection="1">
      <alignment horizontal="center" vertical="center" wrapText="1"/>
      <protection locked="0" hidden="1"/>
    </xf>
    <xf numFmtId="0" fontId="30" fillId="0" borderId="10" xfId="0" applyFont="1" applyBorder="1" applyAlignment="1">
      <alignment horizontal="center" wrapText="1"/>
    </xf>
    <xf numFmtId="2" fontId="30" fillId="0" borderId="10" xfId="0" applyNumberFormat="1" applyFont="1" applyBorder="1" applyAlignment="1">
      <alignment horizontal="center" wrapText="1"/>
    </xf>
    <xf numFmtId="2" fontId="22" fillId="0" borderId="10" xfId="0" applyNumberFormat="1" applyFont="1" applyBorder="1" applyAlignment="1" applyProtection="1">
      <alignment horizontal="center"/>
      <protection locked="0" hidden="1"/>
    </xf>
    <xf numFmtId="0" fontId="22" fillId="0" borderId="9" xfId="0" applyFont="1" applyBorder="1" applyAlignment="1" applyProtection="1">
      <alignment horizontal="center"/>
      <protection locked="0" hidden="1"/>
    </xf>
    <xf numFmtId="0" fontId="29" fillId="0" borderId="10"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3" fillId="0" borderId="9" xfId="0" applyFont="1" applyBorder="1" applyAlignment="1" applyProtection="1">
      <alignment horizontal="center" vertical="center" wrapText="1"/>
      <protection locked="0" hidden="1"/>
    </xf>
    <xf numFmtId="0" fontId="23" fillId="0" borderId="0" xfId="0" applyFont="1" applyProtection="1">
      <protection hidden="1"/>
    </xf>
    <xf numFmtId="166" fontId="23" fillId="0" borderId="0" xfId="0" applyNumberFormat="1" applyFont="1" applyAlignment="1" applyProtection="1">
      <alignment horizontal="center"/>
      <protection hidden="1"/>
    </xf>
    <xf numFmtId="0" fontId="24" fillId="0" borderId="9" xfId="0" applyFont="1" applyBorder="1" applyAlignment="1" applyProtection="1">
      <alignment horizontal="center" vertical="center"/>
      <protection locked="0" hidden="1"/>
    </xf>
    <xf numFmtId="0" fontId="22" fillId="0" borderId="0" xfId="0" applyFont="1" applyAlignment="1" applyProtection="1">
      <alignment horizontal="center"/>
      <protection locked="0" hidden="1"/>
    </xf>
    <xf numFmtId="166" fontId="22" fillId="0" borderId="9" xfId="0" applyNumberFormat="1" applyFont="1" applyBorder="1" applyAlignment="1" applyProtection="1">
      <alignment horizontal="center"/>
      <protection locked="0" hidden="1"/>
    </xf>
    <xf numFmtId="20" fontId="22" fillId="0" borderId="9" xfId="0" applyNumberFormat="1" applyFont="1" applyBorder="1" applyAlignment="1" applyProtection="1">
      <alignment horizontal="center"/>
      <protection locked="0" hidden="1"/>
    </xf>
    <xf numFmtId="165" fontId="28" fillId="0" borderId="9" xfId="0" applyNumberFormat="1" applyFont="1" applyBorder="1" applyAlignment="1">
      <alignment horizontal="center"/>
    </xf>
    <xf numFmtId="0" fontId="28" fillId="0" borderId="0" xfId="0" applyFont="1" applyAlignment="1" applyProtection="1">
      <alignment wrapText="1"/>
      <protection hidden="1"/>
    </xf>
    <xf numFmtId="0" fontId="28" fillId="0" borderId="9" xfId="0" applyFont="1" applyBorder="1" applyAlignment="1" applyProtection="1">
      <alignment horizontal="center" wrapText="1"/>
      <protection locked="0" hidden="1"/>
    </xf>
    <xf numFmtId="0" fontId="23" fillId="0" borderId="9" xfId="0" applyFont="1" applyBorder="1" applyAlignment="1" applyProtection="1">
      <alignment horizontal="center" wrapText="1"/>
      <protection locked="0" hidden="1"/>
    </xf>
    <xf numFmtId="170" fontId="28" fillId="0" borderId="9" xfId="0" applyNumberFormat="1" applyFont="1" applyBorder="1" applyAlignment="1">
      <alignment horizontal="center"/>
    </xf>
    <xf numFmtId="165" fontId="28" fillId="0" borderId="10" xfId="0" applyNumberFormat="1" applyFont="1" applyBorder="1" applyAlignment="1" applyProtection="1">
      <alignment horizontal="center"/>
      <protection locked="0" hidden="1"/>
    </xf>
    <xf numFmtId="0" fontId="28" fillId="0" borderId="0" xfId="0" applyFont="1" applyAlignment="1" applyProtection="1">
      <alignment horizontal="center" wrapText="1"/>
      <protection hidden="1"/>
    </xf>
    <xf numFmtId="0" fontId="28" fillId="0" borderId="9" xfId="0" applyFont="1" applyBorder="1" applyAlignment="1" applyProtection="1">
      <alignment horizontal="center"/>
      <protection locked="0" hidden="1"/>
    </xf>
    <xf numFmtId="0" fontId="28" fillId="0" borderId="9" xfId="0" applyFont="1" applyBorder="1" applyAlignment="1">
      <alignment horizontal="center"/>
    </xf>
    <xf numFmtId="0" fontId="23" fillId="0" borderId="9" xfId="0" applyFont="1" applyBorder="1" applyAlignment="1" applyProtection="1">
      <alignment horizontal="center"/>
      <protection locked="0" hidden="1"/>
    </xf>
    <xf numFmtId="0" fontId="18" fillId="0" borderId="19" xfId="0" applyFont="1" applyBorder="1" applyAlignment="1" applyProtection="1">
      <alignment horizontal="left" vertical="center"/>
      <protection hidden="1"/>
    </xf>
    <xf numFmtId="0" fontId="18" fillId="0" borderId="18" xfId="0" applyFont="1" applyBorder="1" applyAlignment="1" applyProtection="1">
      <alignment horizontal="left"/>
      <protection hidden="1"/>
    </xf>
    <xf numFmtId="0" fontId="33" fillId="0" borderId="14" xfId="2" applyFont="1" applyBorder="1" applyAlignment="1" applyProtection="1">
      <alignment horizontal="center" vertical="center" shrinkToFit="1"/>
      <protection hidden="1"/>
    </xf>
    <xf numFmtId="0" fontId="20" fillId="0" borderId="10" xfId="2" applyFont="1" applyBorder="1" applyAlignment="1" applyProtection="1">
      <alignment horizontal="center" vertical="center" shrinkToFit="1"/>
      <protection hidden="1"/>
    </xf>
    <xf numFmtId="0" fontId="20" fillId="0" borderId="17" xfId="2" applyFont="1" applyBorder="1" applyAlignment="1" applyProtection="1">
      <alignment horizontal="center" vertical="center" shrinkToFit="1"/>
      <protection hidden="1"/>
    </xf>
    <xf numFmtId="0" fontId="33" fillId="0" borderId="21" xfId="2" applyFont="1" applyBorder="1" applyAlignment="1" applyProtection="1">
      <alignment horizontal="center" vertical="center" shrinkToFit="1"/>
      <protection hidden="1"/>
    </xf>
    <xf numFmtId="0" fontId="20" fillId="0" borderId="22" xfId="2" applyFont="1" applyBorder="1" applyAlignment="1" applyProtection="1">
      <alignment horizontal="center" vertical="center" shrinkToFit="1"/>
      <protection hidden="1"/>
    </xf>
    <xf numFmtId="0" fontId="20" fillId="0" borderId="23" xfId="2" applyFont="1" applyBorder="1" applyAlignment="1" applyProtection="1">
      <alignment horizontal="center" vertical="center" shrinkToFit="1"/>
      <protection hidden="1"/>
    </xf>
    <xf numFmtId="0" fontId="16" fillId="0" borderId="0" xfId="0" applyFont="1" applyAlignment="1" applyProtection="1">
      <alignment horizontal="center" wrapText="1"/>
      <protection hidden="1"/>
    </xf>
    <xf numFmtId="0" fontId="16" fillId="0" borderId="0" xfId="0" applyFont="1" applyAlignment="1" applyProtection="1">
      <alignment horizontal="center"/>
      <protection hidden="1"/>
    </xf>
    <xf numFmtId="0" fontId="17" fillId="0" borderId="0" xfId="0" applyFont="1" applyAlignment="1" applyProtection="1">
      <alignment horizontal="center" vertical="top"/>
      <protection hidden="1"/>
    </xf>
    <xf numFmtId="164" fontId="18" fillId="0" borderId="4" xfId="0" applyNumberFormat="1" applyFont="1" applyBorder="1" applyAlignment="1" applyProtection="1">
      <alignment horizontal="left" vertical="center"/>
      <protection hidden="1"/>
    </xf>
    <xf numFmtId="0" fontId="18" fillId="0" borderId="4" xfId="0" applyFont="1" applyBorder="1" applyAlignment="1" applyProtection="1">
      <alignment horizontal="left" vertical="center"/>
      <protection hidden="1"/>
    </xf>
    <xf numFmtId="0" fontId="24" fillId="0" borderId="6"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4" fillId="0" borderId="0" xfId="0" applyFont="1" applyAlignment="1" applyProtection="1">
      <alignment horizontal="center" vertical="center"/>
      <protection hidden="1"/>
    </xf>
    <xf numFmtId="167" fontId="22" fillId="0" borderId="14" xfId="0" applyNumberFormat="1" applyFont="1" applyBorder="1" applyAlignment="1" applyProtection="1">
      <alignment horizontal="center" vertical="center"/>
      <protection locked="0" hidden="1"/>
    </xf>
    <xf numFmtId="167" fontId="22" fillId="0" borderId="10" xfId="0" applyNumberFormat="1" applyFont="1" applyBorder="1" applyAlignment="1" applyProtection="1">
      <alignment horizontal="center" vertical="center"/>
      <protection locked="0" hidden="1"/>
    </xf>
    <xf numFmtId="167" fontId="22" fillId="0" borderId="17" xfId="0" applyNumberFormat="1" applyFont="1" applyBorder="1" applyAlignment="1" applyProtection="1">
      <alignment horizontal="center" vertical="center"/>
      <protection locked="0" hidden="1"/>
    </xf>
    <xf numFmtId="20" fontId="22" fillId="0" borderId="14" xfId="0" applyNumberFormat="1" applyFont="1" applyBorder="1" applyAlignment="1" applyProtection="1">
      <alignment horizontal="center" vertical="center"/>
      <protection locked="0" hidden="1"/>
    </xf>
    <xf numFmtId="20" fontId="22" fillId="0" borderId="10" xfId="0" applyNumberFormat="1" applyFont="1" applyBorder="1" applyAlignment="1" applyProtection="1">
      <alignment horizontal="center" vertical="center"/>
      <protection locked="0" hidden="1"/>
    </xf>
    <xf numFmtId="20" fontId="22" fillId="0" borderId="17" xfId="0" applyNumberFormat="1" applyFont="1" applyBorder="1" applyAlignment="1" applyProtection="1">
      <alignment horizontal="center" vertical="center"/>
      <protection locked="0" hidden="1"/>
    </xf>
    <xf numFmtId="166" fontId="22" fillId="0" borderId="14" xfId="0" applyNumberFormat="1" applyFont="1" applyBorder="1" applyAlignment="1" applyProtection="1">
      <alignment horizontal="center" vertical="center"/>
      <protection locked="0" hidden="1"/>
    </xf>
    <xf numFmtId="166" fontId="22" fillId="0" borderId="10" xfId="0" applyNumberFormat="1" applyFont="1" applyBorder="1" applyAlignment="1" applyProtection="1">
      <alignment horizontal="center" vertical="center"/>
      <protection locked="0" hidden="1"/>
    </xf>
    <xf numFmtId="166" fontId="22" fillId="0" borderId="17" xfId="0" applyNumberFormat="1" applyFont="1" applyBorder="1" applyAlignment="1" applyProtection="1">
      <alignment horizontal="center" vertical="center"/>
      <protection locked="0" hidden="1"/>
    </xf>
  </cellXfs>
  <cellStyles count="3">
    <cellStyle name="Lien hypertexte" xfId="2" builtinId="8"/>
    <cellStyle name="Normal" xfId="0" builtinId="0"/>
    <cellStyle name="Vierge" xfId="1" xr:uid="{00000000-0005-0000-0000-000001000000}"/>
  </cellStyles>
  <dxfs count="126">
    <dxf>
      <font>
        <color rgb="FF9C0006"/>
      </font>
      <fill>
        <patternFill>
          <bgColor rgb="FFFFC7CE"/>
        </patternFill>
      </fill>
    </dxf>
    <dxf>
      <font>
        <color rgb="FF9C0006"/>
      </font>
      <fill>
        <patternFill>
          <bgColor rgb="FFFFC7CE"/>
        </patternFill>
      </fill>
    </dxf>
    <dxf>
      <fill>
        <patternFill>
          <bgColor theme="0" tint="-0.14996795556505021"/>
        </patternFill>
      </fill>
    </dxf>
    <dxf>
      <font>
        <color theme="0"/>
      </font>
      <fill>
        <patternFill>
          <bgColor theme="0"/>
        </patternFill>
      </fill>
    </dxf>
    <dxf>
      <font>
        <color rgb="FFFF0000"/>
      </font>
    </dxf>
    <dxf>
      <font>
        <color rgb="FFFF0000"/>
      </font>
    </dxf>
    <dxf>
      <font>
        <color rgb="FFFF0000"/>
      </font>
    </dxf>
    <dxf>
      <font>
        <color rgb="FFFFC000"/>
      </font>
    </dxf>
    <dxf>
      <font>
        <color rgb="FFFF0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auto="1"/>
      </font>
      <fill>
        <patternFill patternType="lightDown">
          <bgColor theme="0" tint="-0.14993743705557422"/>
        </patternFill>
      </fill>
    </dxf>
    <dxf>
      <font>
        <color rgb="FFFFC000"/>
      </font>
    </dxf>
    <dxf>
      <font>
        <color rgb="FFFFC000"/>
      </font>
    </dxf>
    <dxf>
      <font>
        <color rgb="FFFFC000"/>
      </font>
    </dxf>
    <dxf>
      <font>
        <color rgb="FFFFC000"/>
      </font>
    </dxf>
    <dxf>
      <font>
        <color rgb="FFFFC000"/>
      </font>
    </dxf>
    <dxf>
      <font>
        <color rgb="FFFFC000"/>
      </font>
    </dxf>
    <dxf>
      <font>
        <color rgb="FFFFC000"/>
      </font>
    </dxf>
    <dxf>
      <font>
        <color rgb="FFFF0000"/>
      </font>
    </dxf>
    <dxf>
      <font>
        <color rgb="FFFF0000"/>
      </font>
    </dxf>
    <dxf>
      <font>
        <color rgb="FFFF0000"/>
      </font>
    </dxf>
    <dxf>
      <font>
        <color rgb="FFFF0000"/>
      </font>
    </dxf>
    <dxf>
      <font>
        <color rgb="FFFFC000"/>
      </font>
    </dxf>
    <dxf>
      <font>
        <color rgb="FFFFC000"/>
      </font>
    </dxf>
    <dxf>
      <font>
        <color rgb="FFFFC000"/>
      </font>
    </dxf>
    <dxf>
      <font>
        <color rgb="FFFFC000"/>
      </font>
    </dxf>
    <dxf>
      <font>
        <color auto="1"/>
      </font>
      <fill>
        <patternFill patternType="lightDown">
          <bgColor theme="0" tint="-0.14993743705557422"/>
        </patternFill>
      </fill>
    </dxf>
    <dxf>
      <fill>
        <patternFill patternType="lightDown">
          <bgColor theme="0" tint="-0.14996795556505021"/>
        </patternFill>
      </fill>
      <border>
        <left style="thin">
          <color auto="1"/>
        </left>
        <vertical/>
        <horizontal/>
      </border>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0000"/>
      </font>
    </dxf>
    <dxf>
      <font>
        <color theme="0"/>
      </font>
    </dxf>
    <dxf>
      <font>
        <color rgb="FFFF0000"/>
      </font>
    </dxf>
    <dxf>
      <font>
        <color rgb="FFFF0000"/>
      </font>
    </dxf>
    <dxf>
      <font>
        <color rgb="FFFF0000"/>
      </font>
    </dxf>
    <dxf>
      <font>
        <color rgb="FFFF0000"/>
      </font>
    </dxf>
    <dxf>
      <font>
        <color rgb="FFFFC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C000"/>
      </font>
    </dxf>
    <dxf>
      <font>
        <color rgb="FFFFC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C000"/>
      </font>
    </dxf>
    <dxf>
      <font>
        <color rgb="FFFF0000"/>
      </font>
    </dxf>
    <dxf>
      <font>
        <color rgb="FFFFC000"/>
      </font>
    </dxf>
    <dxf>
      <font>
        <color rgb="FFFFC000"/>
      </font>
    </dxf>
    <dxf>
      <font>
        <color rgb="FFFFC000"/>
      </font>
    </dxf>
    <dxf>
      <font>
        <color rgb="FFFF0000"/>
      </font>
    </dxf>
    <dxf>
      <font>
        <color rgb="FFFF0000"/>
      </font>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lamanage.commande@boluda.fr" TargetMode="External"/><Relationship Id="rId7" Type="http://schemas.openxmlformats.org/officeDocument/2006/relationships/comments" Target="../comments1.xml"/><Relationship Id="rId2" Type="http://schemas.openxmlformats.org/officeDocument/2006/relationships/hyperlink" Target="mailto:operations@sppmr.re" TargetMode="External"/><Relationship Id="rId1" Type="http://schemas.openxmlformats.org/officeDocument/2006/relationships/hyperlink" Target="mailto:off-port@reunion.port.fr"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rlamanage.commande@boluda.fr"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A65538"/>
  <sheetViews>
    <sheetView tabSelected="1" zoomScaleNormal="100" workbookViewId="0">
      <selection activeCell="U21" sqref="U21"/>
    </sheetView>
  </sheetViews>
  <sheetFormatPr baseColWidth="10" defaultColWidth="9.6640625" defaultRowHeight="13.65" customHeight="1"/>
  <cols>
    <col min="1" max="1" width="23.6640625" style="1" customWidth="1"/>
    <col min="2" max="2" width="1.33203125" style="1" customWidth="1"/>
    <col min="3" max="3" width="7.33203125" style="1" customWidth="1"/>
    <col min="4" max="4" width="3.44140625" style="1" customWidth="1"/>
    <col min="5" max="5" width="7.33203125" style="1" customWidth="1"/>
    <col min="6" max="6" width="1.33203125" style="1" customWidth="1"/>
    <col min="7" max="7" width="7.33203125" style="1" customWidth="1"/>
    <col min="8" max="10" width="3.44140625" style="1" customWidth="1"/>
    <col min="11" max="11" width="1.33203125" style="1" customWidth="1"/>
    <col min="12" max="12" width="7.33203125" style="1" customWidth="1"/>
    <col min="13" max="13" width="3.44140625" style="1" customWidth="1"/>
    <col min="14" max="14" width="7.33203125" style="1" customWidth="1"/>
    <col min="15" max="15" width="2.44140625" customWidth="1"/>
  </cols>
  <sheetData>
    <row r="1" spans="1:18" s="2" customFormat="1" ht="45" customHeight="1">
      <c r="A1" s="114" t="s">
        <v>1792</v>
      </c>
      <c r="B1" s="115"/>
      <c r="C1" s="115"/>
      <c r="D1" s="115"/>
      <c r="E1" s="115"/>
      <c r="F1" s="115"/>
      <c r="G1" s="115"/>
      <c r="H1" s="115"/>
      <c r="I1" s="115"/>
      <c r="J1" s="115"/>
      <c r="K1" s="115"/>
      <c r="L1" s="115"/>
      <c r="M1" s="115"/>
      <c r="N1" s="115"/>
    </row>
    <row r="2" spans="1:18" s="3" customFormat="1" ht="21">
      <c r="A2" s="116" t="s">
        <v>0</v>
      </c>
      <c r="B2" s="116"/>
      <c r="C2" s="116"/>
      <c r="D2" s="116"/>
      <c r="E2" s="116"/>
      <c r="F2" s="116"/>
      <c r="G2" s="116"/>
      <c r="H2" s="116"/>
      <c r="I2" s="116"/>
      <c r="J2" s="116"/>
      <c r="K2" s="116"/>
      <c r="L2" s="116"/>
      <c r="M2" s="116"/>
      <c r="N2" s="116"/>
    </row>
    <row r="3" spans="1:18" s="4" customFormat="1" ht="13.2" customHeight="1">
      <c r="A3" s="48" t="s">
        <v>1</v>
      </c>
      <c r="B3" s="49" t="s">
        <v>2</v>
      </c>
      <c r="C3" s="117" t="s">
        <v>3</v>
      </c>
      <c r="D3" s="117"/>
      <c r="E3" s="117"/>
      <c r="F3" s="117"/>
      <c r="G3" s="117"/>
      <c r="H3" s="50" t="s">
        <v>4</v>
      </c>
      <c r="I3" s="108" t="s">
        <v>1002</v>
      </c>
      <c r="J3" s="109"/>
      <c r="K3" s="109"/>
      <c r="L3" s="109"/>
      <c r="M3" s="109"/>
      <c r="N3" s="110"/>
    </row>
    <row r="4" spans="1:18" s="4" customFormat="1" ht="13.2" customHeight="1">
      <c r="A4" s="51" t="s">
        <v>5</v>
      </c>
      <c r="B4" s="52"/>
      <c r="C4" s="118" t="s">
        <v>6</v>
      </c>
      <c r="D4" s="118"/>
      <c r="E4" s="118"/>
      <c r="F4" s="118"/>
      <c r="G4" s="118"/>
      <c r="H4" s="50" t="s">
        <v>4</v>
      </c>
      <c r="I4" s="108" t="s">
        <v>1022</v>
      </c>
      <c r="J4" s="109"/>
      <c r="K4" s="109"/>
      <c r="L4" s="109"/>
      <c r="M4" s="109"/>
      <c r="N4" s="110"/>
    </row>
    <row r="5" spans="1:18" s="4" customFormat="1" ht="13.2" customHeight="1">
      <c r="A5" s="53"/>
      <c r="B5" s="52"/>
      <c r="C5" s="106" t="s">
        <v>7</v>
      </c>
      <c r="D5" s="106"/>
      <c r="E5" s="106"/>
      <c r="F5" s="106"/>
      <c r="G5" s="106"/>
      <c r="H5" s="54" t="s">
        <v>4</v>
      </c>
      <c r="I5" s="111" t="s">
        <v>1022</v>
      </c>
      <c r="J5" s="112"/>
      <c r="K5" s="112"/>
      <c r="L5" s="112"/>
      <c r="M5" s="112"/>
      <c r="N5" s="113"/>
    </row>
    <row r="6" spans="1:18" s="4" customFormat="1" ht="13.2">
      <c r="A6" s="55" t="s">
        <v>8</v>
      </c>
      <c r="B6" s="56" t="s">
        <v>2</v>
      </c>
      <c r="C6" s="107" t="s">
        <v>9</v>
      </c>
      <c r="D6" s="107"/>
      <c r="E6" s="107"/>
      <c r="F6" s="107"/>
      <c r="G6" s="107"/>
      <c r="H6" s="57" t="s">
        <v>4</v>
      </c>
      <c r="I6" s="108" t="s">
        <v>10</v>
      </c>
      <c r="J6" s="109"/>
      <c r="K6" s="109"/>
      <c r="L6" s="109"/>
      <c r="M6" s="109"/>
      <c r="N6" s="110"/>
    </row>
    <row r="7" spans="1:18" ht="28.35" customHeight="1">
      <c r="A7" s="73" t="s">
        <v>1689</v>
      </c>
      <c r="B7" s="74" t="s">
        <v>2</v>
      </c>
      <c r="C7" s="103"/>
      <c r="D7" s="103"/>
      <c r="E7" s="103"/>
      <c r="F7" s="103"/>
      <c r="G7" s="103"/>
      <c r="H7" s="103"/>
      <c r="I7" s="103"/>
      <c r="J7" s="103"/>
      <c r="K7" s="103"/>
      <c r="L7" s="103"/>
      <c r="M7" s="103"/>
      <c r="N7" s="103"/>
    </row>
    <row r="8" spans="1:18" ht="28.35" customHeight="1">
      <c r="A8" s="73" t="s">
        <v>1690</v>
      </c>
      <c r="B8" s="74" t="s">
        <v>2</v>
      </c>
      <c r="C8" s="104" t="str">
        <f>IF(ISNA(VLOOKUP(C7,Navires!A2:D1966,4,0)),"",VLOOKUP(C7,Navires!A2:D1966,4,0))</f>
        <v/>
      </c>
      <c r="D8" s="104"/>
      <c r="E8" s="104"/>
      <c r="F8" s="104"/>
      <c r="G8" s="104"/>
      <c r="H8" s="90" t="s">
        <v>11</v>
      </c>
      <c r="I8" s="90"/>
      <c r="J8" s="90"/>
      <c r="K8" s="75" t="s">
        <v>2</v>
      </c>
      <c r="L8" s="105"/>
      <c r="M8" s="105"/>
      <c r="N8" s="105"/>
    </row>
    <row r="9" spans="1:18" ht="28.35" customHeight="1">
      <c r="A9" s="73" t="s">
        <v>1709</v>
      </c>
      <c r="B9" s="74" t="s">
        <v>2</v>
      </c>
      <c r="C9" s="96" t="str">
        <f>IF(ISNA(VLOOKUP(C7,Navires!A2:D1966,2,0)),"",VLOOKUP(C7,Navires!A2:D1966,2,0))</f>
        <v/>
      </c>
      <c r="D9" s="96"/>
      <c r="E9" s="96"/>
      <c r="F9" s="96"/>
      <c r="G9" s="96"/>
      <c r="H9" s="97" t="s">
        <v>1708</v>
      </c>
      <c r="I9" s="97"/>
      <c r="J9" s="97"/>
      <c r="K9" s="74" t="s">
        <v>2</v>
      </c>
      <c r="L9" s="96" t="str">
        <f>IF(ISNA(VLOOKUP(C7,Navires!A2:D1966,3,0)),"",VLOOKUP(C7,Navires!A2:D1966,3,0))</f>
        <v/>
      </c>
      <c r="M9" s="96"/>
      <c r="N9" s="96"/>
    </row>
    <row r="10" spans="1:18" ht="28.35" customHeight="1">
      <c r="A10" s="73" t="s">
        <v>1691</v>
      </c>
      <c r="B10" s="74"/>
      <c r="C10" s="100" t="str">
        <f>IF(ISNA(VLOOKUP(fNav,Navires!A2:E1966,5,FALSE)),"",VLOOKUP(fNav,Navires!A2:E1966,5,FALSE))</f>
        <v/>
      </c>
      <c r="D10" s="100"/>
      <c r="E10" s="100"/>
      <c r="F10" s="100"/>
      <c r="G10" s="100"/>
      <c r="H10" s="102"/>
      <c r="I10" s="102"/>
      <c r="J10" s="102"/>
      <c r="K10" s="74"/>
      <c r="L10" s="101"/>
      <c r="M10" s="101"/>
      <c r="N10" s="101"/>
    </row>
    <row r="11" spans="1:18" ht="28.35" customHeight="1">
      <c r="A11" s="73" t="s">
        <v>1692</v>
      </c>
      <c r="B11" s="74" t="s">
        <v>2</v>
      </c>
      <c r="C11" s="98"/>
      <c r="D11" s="98"/>
      <c r="E11" s="98"/>
      <c r="F11" s="98"/>
      <c r="G11" s="98"/>
      <c r="H11" s="90" t="s">
        <v>14</v>
      </c>
      <c r="I11" s="90"/>
      <c r="J11" s="90"/>
      <c r="K11" s="75" t="s">
        <v>2</v>
      </c>
      <c r="L11" s="99"/>
      <c r="M11" s="99"/>
      <c r="N11" s="99"/>
    </row>
    <row r="12" spans="1:18" ht="28.35" customHeight="1">
      <c r="A12" s="73" t="s">
        <v>1693</v>
      </c>
      <c r="B12" s="75" t="s">
        <v>2</v>
      </c>
      <c r="C12" s="89"/>
      <c r="D12" s="89"/>
      <c r="E12" s="89"/>
      <c r="F12" s="89"/>
      <c r="G12" s="89"/>
      <c r="H12" s="90" t="s">
        <v>15</v>
      </c>
      <c r="I12" s="90"/>
      <c r="J12" s="90"/>
      <c r="K12" s="75" t="s">
        <v>2</v>
      </c>
      <c r="L12" s="91" t="str">
        <f>IF(ISNA(VLOOKUP(C7&amp;" / "&amp;L11,Navires!L3:M5,2,0)),"",VLOOKUP(C7&amp;" / "&amp;L11,Navires!L3:M5,2,0))</f>
        <v/>
      </c>
      <c r="M12" s="91"/>
      <c r="N12" s="91"/>
    </row>
    <row r="13" spans="1:18" ht="17.399999999999999" customHeight="1">
      <c r="A13" s="121"/>
      <c r="B13" s="121"/>
      <c r="C13" s="121"/>
      <c r="D13" s="121"/>
      <c r="E13" s="121"/>
      <c r="F13" s="121"/>
      <c r="G13" s="121"/>
      <c r="H13" s="121"/>
      <c r="I13" s="121"/>
      <c r="J13" s="121"/>
      <c r="K13" s="121"/>
      <c r="L13" s="121"/>
      <c r="M13" s="121"/>
      <c r="N13" s="121"/>
    </row>
    <row r="14" spans="1:18" ht="19.95" hidden="1" customHeight="1">
      <c r="A14" s="120" t="s">
        <v>16</v>
      </c>
      <c r="B14" s="119" t="s">
        <v>2</v>
      </c>
      <c r="C14" s="128"/>
      <c r="D14" s="129"/>
      <c r="E14" s="129"/>
      <c r="F14" s="129"/>
      <c r="G14" s="129"/>
      <c r="H14" s="129"/>
      <c r="I14" s="129"/>
      <c r="J14" s="129"/>
      <c r="K14" s="130"/>
      <c r="L14" s="125"/>
      <c r="M14" s="126"/>
      <c r="N14" s="127"/>
      <c r="O14" s="5"/>
      <c r="P14" t="s">
        <v>1020</v>
      </c>
    </row>
    <row r="15" spans="1:18" s="6" customFormat="1" ht="19.95" hidden="1" customHeight="1">
      <c r="A15" s="120"/>
      <c r="B15" s="119"/>
      <c r="C15" s="122"/>
      <c r="D15" s="123"/>
      <c r="E15" s="124"/>
      <c r="F15" s="122"/>
      <c r="G15" s="123"/>
      <c r="H15" s="123"/>
      <c r="I15" s="123"/>
      <c r="J15" s="123"/>
      <c r="K15" s="124"/>
      <c r="L15" s="122"/>
      <c r="M15" s="123"/>
      <c r="N15" s="124"/>
      <c r="P15"/>
      <c r="Q15"/>
      <c r="R15"/>
    </row>
    <row r="16" spans="1:18" ht="25.5" customHeight="1">
      <c r="A16" s="61"/>
      <c r="B16" s="62"/>
      <c r="C16" s="93" t="s">
        <v>1012</v>
      </c>
      <c r="D16" s="93"/>
      <c r="E16" s="93"/>
      <c r="F16" s="62"/>
      <c r="G16" s="93" t="s">
        <v>1013</v>
      </c>
      <c r="H16" s="93"/>
      <c r="I16" s="93"/>
      <c r="J16" s="93"/>
      <c r="K16" s="62"/>
      <c r="L16" s="93" t="s">
        <v>1011</v>
      </c>
      <c r="M16" s="93"/>
      <c r="N16" s="93"/>
    </row>
    <row r="17" spans="1:27" ht="25.5" customHeight="1">
      <c r="A17" s="58" t="s">
        <v>1694</v>
      </c>
      <c r="B17" s="62" t="s">
        <v>2</v>
      </c>
      <c r="C17" s="94"/>
      <c r="D17" s="94"/>
      <c r="E17" s="94"/>
      <c r="F17" s="62"/>
      <c r="G17" s="94"/>
      <c r="H17" s="94"/>
      <c r="I17" s="94"/>
      <c r="J17" s="94"/>
      <c r="K17" s="62"/>
      <c r="L17" s="94"/>
      <c r="M17" s="94"/>
      <c r="N17" s="94"/>
    </row>
    <row r="18" spans="1:27" ht="25.5" customHeight="1">
      <c r="A18" s="58" t="s">
        <v>1695</v>
      </c>
      <c r="B18" s="62" t="s">
        <v>2</v>
      </c>
      <c r="C18" s="95"/>
      <c r="D18" s="95"/>
      <c r="E18" s="95"/>
      <c r="F18" s="62"/>
      <c r="G18" s="95"/>
      <c r="H18" s="95"/>
      <c r="I18" s="95"/>
      <c r="J18" s="95"/>
      <c r="K18" s="62"/>
      <c r="L18" s="95"/>
      <c r="M18" s="95"/>
      <c r="N18" s="95"/>
    </row>
    <row r="19" spans="1:27" ht="25.5" customHeight="1">
      <c r="A19" s="58" t="s">
        <v>1696</v>
      </c>
      <c r="B19" s="62" t="s">
        <v>2</v>
      </c>
      <c r="C19" s="59"/>
      <c r="D19" s="63"/>
      <c r="E19" s="59"/>
      <c r="F19" s="62"/>
      <c r="G19" s="59"/>
      <c r="H19" s="63" t="s">
        <v>17</v>
      </c>
      <c r="I19" s="86"/>
      <c r="J19" s="86"/>
      <c r="K19" s="64"/>
      <c r="L19" s="65"/>
      <c r="M19" s="63"/>
      <c r="N19" s="65"/>
    </row>
    <row r="20" spans="1:27" ht="25.5" customHeight="1">
      <c r="A20" s="66" t="s">
        <v>1697</v>
      </c>
      <c r="B20" s="67" t="s">
        <v>2</v>
      </c>
      <c r="C20" s="68"/>
      <c r="D20" s="63"/>
      <c r="E20" s="68"/>
      <c r="F20" s="67"/>
      <c r="G20" s="68"/>
      <c r="H20" s="63" t="s">
        <v>17</v>
      </c>
      <c r="I20" s="92"/>
      <c r="J20" s="92" t="s">
        <v>18</v>
      </c>
      <c r="K20" s="62"/>
      <c r="L20" s="69"/>
      <c r="M20" s="63"/>
      <c r="N20" s="70"/>
      <c r="AA20" s="17"/>
    </row>
    <row r="21" spans="1:27" ht="25.5" customHeight="1">
      <c r="A21" s="71" t="s">
        <v>1698</v>
      </c>
      <c r="B21" s="67" t="s">
        <v>2</v>
      </c>
      <c r="C21" s="68"/>
      <c r="D21" s="63"/>
      <c r="E21" s="68"/>
      <c r="F21" s="67"/>
      <c r="G21" s="69"/>
      <c r="H21" s="63" t="s">
        <v>17</v>
      </c>
      <c r="I21" s="92"/>
      <c r="J21" s="92" t="s">
        <v>19</v>
      </c>
      <c r="K21" s="62"/>
      <c r="L21" s="69"/>
      <c r="M21" s="63"/>
      <c r="N21" s="70"/>
    </row>
    <row r="22" spans="1:27" ht="25.5" customHeight="1">
      <c r="A22" s="66" t="s">
        <v>1699</v>
      </c>
      <c r="B22" s="72" t="s">
        <v>2</v>
      </c>
      <c r="C22" s="87"/>
      <c r="D22" s="88"/>
      <c r="E22" s="88"/>
      <c r="F22" s="67"/>
      <c r="G22" s="87"/>
      <c r="H22" s="88"/>
      <c r="I22" s="88"/>
      <c r="J22" s="88"/>
      <c r="K22" s="67"/>
      <c r="L22" s="87"/>
      <c r="M22" s="88"/>
      <c r="N22" s="88"/>
    </row>
    <row r="23" spans="1:27" ht="25.5" customHeight="1">
      <c r="A23" s="66" t="s">
        <v>1711</v>
      </c>
      <c r="B23" s="72"/>
      <c r="C23" s="87"/>
      <c r="D23" s="88"/>
      <c r="E23" s="88"/>
      <c r="F23" s="67"/>
      <c r="G23" s="87"/>
      <c r="H23" s="88"/>
      <c r="I23" s="88"/>
      <c r="J23" s="88"/>
      <c r="K23" s="67"/>
      <c r="L23" s="87"/>
      <c r="M23" s="88"/>
      <c r="N23" s="88"/>
    </row>
    <row r="24" spans="1:27" ht="25.5" customHeight="1">
      <c r="A24" s="66" t="s">
        <v>1700</v>
      </c>
      <c r="B24" s="72"/>
      <c r="C24" s="87"/>
      <c r="D24" s="88"/>
      <c r="E24" s="88"/>
      <c r="F24" s="67"/>
      <c r="G24" s="87"/>
      <c r="H24" s="88"/>
      <c r="I24" s="88"/>
      <c r="J24" s="88"/>
      <c r="K24" s="67"/>
      <c r="L24" s="87"/>
      <c r="M24" s="88"/>
      <c r="N24" s="88"/>
    </row>
    <row r="25" spans="1:27" ht="25.5" customHeight="1">
      <c r="A25" s="58" t="s">
        <v>1701</v>
      </c>
      <c r="B25" s="62" t="s">
        <v>2</v>
      </c>
      <c r="C25" s="80"/>
      <c r="D25" s="80"/>
      <c r="E25" s="80"/>
      <c r="F25" s="67"/>
      <c r="G25" s="80"/>
      <c r="H25" s="80"/>
      <c r="I25" s="80"/>
      <c r="J25" s="80"/>
      <c r="K25" s="67"/>
      <c r="L25" s="80"/>
      <c r="M25" s="80"/>
      <c r="N25" s="80"/>
    </row>
    <row r="26" spans="1:27" ht="25.5" customHeight="1">
      <c r="A26" s="58" t="s">
        <v>1702</v>
      </c>
      <c r="B26" s="62" t="s">
        <v>2</v>
      </c>
      <c r="C26" s="80"/>
      <c r="D26" s="80"/>
      <c r="E26" s="80"/>
      <c r="F26" s="67"/>
      <c r="G26" s="80"/>
      <c r="H26" s="80"/>
      <c r="I26" s="80"/>
      <c r="J26" s="80"/>
      <c r="K26" s="67"/>
      <c r="L26" s="80"/>
      <c r="M26" s="80"/>
      <c r="N26" s="80"/>
    </row>
    <row r="27" spans="1:27" ht="26.25" customHeight="1">
      <c r="A27" s="58" t="s">
        <v>1703</v>
      </c>
      <c r="B27" s="67" t="s">
        <v>2</v>
      </c>
      <c r="C27" s="81"/>
      <c r="D27" s="81"/>
      <c r="E27" s="81"/>
      <c r="F27" s="67"/>
      <c r="G27" s="81"/>
      <c r="H27" s="81"/>
      <c r="I27" s="81"/>
      <c r="J27" s="81"/>
      <c r="K27" s="67"/>
      <c r="L27" s="81"/>
      <c r="M27" s="81"/>
      <c r="N27" s="81"/>
    </row>
    <row r="28" spans="1:27" ht="26.25" customHeight="1">
      <c r="A28" s="58" t="s">
        <v>1704</v>
      </c>
      <c r="B28" s="67"/>
      <c r="C28" s="80"/>
      <c r="D28" s="80"/>
      <c r="E28" s="80"/>
      <c r="F28" s="67"/>
      <c r="G28" s="80"/>
      <c r="H28" s="80"/>
      <c r="I28" s="80"/>
      <c r="J28" s="80"/>
      <c r="K28" s="67"/>
      <c r="L28" s="80"/>
      <c r="M28" s="80"/>
      <c r="N28" s="80"/>
    </row>
    <row r="29" spans="1:27" ht="26.25" customHeight="1">
      <c r="A29" s="76" t="s">
        <v>1712</v>
      </c>
      <c r="B29" s="67"/>
      <c r="C29" s="83" t="str">
        <f>IF(C28&gt;9,"COMBINATION LADDER",IF(C28&lt;=9,"PILOT LADDER"))</f>
        <v>PILOT LADDER</v>
      </c>
      <c r="D29" s="83"/>
      <c r="E29" s="83"/>
      <c r="F29" s="67"/>
      <c r="G29" s="85"/>
      <c r="H29" s="85"/>
      <c r="I29" s="85"/>
      <c r="J29" s="85"/>
      <c r="K29" s="67"/>
      <c r="L29" s="84" t="str">
        <f>IF(L28&gt;9,"COMBINATION LADDER",IF(L28&lt;=9,"PILOT LADDER"))</f>
        <v>PILOT LADDER</v>
      </c>
      <c r="M29" s="84"/>
      <c r="N29" s="84"/>
    </row>
    <row r="30" spans="1:27" ht="25.5" customHeight="1">
      <c r="A30" s="58" t="s">
        <v>1705</v>
      </c>
      <c r="B30" s="62" t="s">
        <v>2</v>
      </c>
      <c r="C30" s="86"/>
      <c r="D30" s="86"/>
      <c r="E30" s="86"/>
      <c r="F30" s="67"/>
      <c r="G30" s="86"/>
      <c r="H30" s="86"/>
      <c r="I30" s="86"/>
      <c r="J30" s="86"/>
      <c r="K30" s="67"/>
      <c r="L30" s="86"/>
      <c r="M30" s="86"/>
      <c r="N30" s="86"/>
    </row>
    <row r="31" spans="1:27" ht="25.5" customHeight="1">
      <c r="A31" s="58" t="s">
        <v>1706</v>
      </c>
      <c r="B31" s="67" t="s">
        <v>2</v>
      </c>
      <c r="C31" s="86"/>
      <c r="D31" s="86"/>
      <c r="E31" s="86"/>
      <c r="F31" s="62"/>
      <c r="G31" s="86"/>
      <c r="H31" s="86"/>
      <c r="I31" s="86"/>
      <c r="J31" s="86"/>
      <c r="K31" s="62"/>
      <c r="L31" s="86"/>
      <c r="M31" s="86"/>
      <c r="N31" s="86"/>
    </row>
    <row r="32" spans="1:27" s="6" customFormat="1" ht="40.049999999999997" customHeight="1">
      <c r="A32" s="66" t="s">
        <v>1710</v>
      </c>
      <c r="B32" s="60" t="s">
        <v>2</v>
      </c>
      <c r="C32" s="82"/>
      <c r="D32" s="82"/>
      <c r="E32" s="82"/>
      <c r="F32" s="60"/>
      <c r="G32" s="82"/>
      <c r="H32" s="82"/>
      <c r="I32" s="82"/>
      <c r="J32" s="82"/>
      <c r="K32" s="60"/>
      <c r="L32" s="82"/>
      <c r="M32" s="82"/>
      <c r="N32" s="82"/>
    </row>
    <row r="33" spans="1:14" s="6" customFormat="1" ht="40.049999999999997" customHeight="1">
      <c r="A33" s="66" t="s">
        <v>1707</v>
      </c>
      <c r="B33" s="60" t="s">
        <v>2</v>
      </c>
      <c r="C33" s="82"/>
      <c r="D33" s="82"/>
      <c r="E33" s="82"/>
      <c r="F33" s="60"/>
      <c r="G33" s="82"/>
      <c r="H33" s="82"/>
      <c r="I33" s="82"/>
      <c r="J33" s="82"/>
      <c r="K33" s="60"/>
      <c r="L33" s="82"/>
      <c r="M33" s="82"/>
      <c r="N33" s="82"/>
    </row>
    <row r="65538" ht="12.9" customHeight="1"/>
  </sheetData>
  <sheetProtection selectLockedCells="1"/>
  <mergeCells count="82">
    <mergeCell ref="B14:B15"/>
    <mergeCell ref="A14:A15"/>
    <mergeCell ref="A13:N13"/>
    <mergeCell ref="F15:K15"/>
    <mergeCell ref="C15:E15"/>
    <mergeCell ref="L15:N15"/>
    <mergeCell ref="L14:N14"/>
    <mergeCell ref="C14:K14"/>
    <mergeCell ref="C33:E33"/>
    <mergeCell ref="G33:J33"/>
    <mergeCell ref="L33:N33"/>
    <mergeCell ref="C24:E24"/>
    <mergeCell ref="G24:J24"/>
    <mergeCell ref="L24:N24"/>
    <mergeCell ref="C30:E30"/>
    <mergeCell ref="G30:J30"/>
    <mergeCell ref="L30:N30"/>
    <mergeCell ref="C25:E25"/>
    <mergeCell ref="G25:J25"/>
    <mergeCell ref="L25:N25"/>
    <mergeCell ref="C26:E26"/>
    <mergeCell ref="G26:J26"/>
    <mergeCell ref="L26:N26"/>
    <mergeCell ref="C31:E31"/>
    <mergeCell ref="A1:N1"/>
    <mergeCell ref="A2:N2"/>
    <mergeCell ref="C3:G3"/>
    <mergeCell ref="I3:N3"/>
    <mergeCell ref="C4:G4"/>
    <mergeCell ref="I4:N4"/>
    <mergeCell ref="C7:N7"/>
    <mergeCell ref="C8:G8"/>
    <mergeCell ref="H8:J8"/>
    <mergeCell ref="L8:N8"/>
    <mergeCell ref="C5:G5"/>
    <mergeCell ref="C6:G6"/>
    <mergeCell ref="I6:N6"/>
    <mergeCell ref="I5:N5"/>
    <mergeCell ref="C9:G9"/>
    <mergeCell ref="H9:J9"/>
    <mergeCell ref="L9:N9"/>
    <mergeCell ref="C11:G11"/>
    <mergeCell ref="H11:J11"/>
    <mergeCell ref="L11:N11"/>
    <mergeCell ref="C10:G10"/>
    <mergeCell ref="L10:N10"/>
    <mergeCell ref="H10:J10"/>
    <mergeCell ref="C12:G12"/>
    <mergeCell ref="H12:J12"/>
    <mergeCell ref="L12:N12"/>
    <mergeCell ref="I21:J21"/>
    <mergeCell ref="C16:E16"/>
    <mergeCell ref="G16:J16"/>
    <mergeCell ref="L16:N16"/>
    <mergeCell ref="C17:E17"/>
    <mergeCell ref="G17:J17"/>
    <mergeCell ref="L17:N17"/>
    <mergeCell ref="C18:E18"/>
    <mergeCell ref="G18:J18"/>
    <mergeCell ref="L18:N18"/>
    <mergeCell ref="I19:J19"/>
    <mergeCell ref="I20:J20"/>
    <mergeCell ref="C22:E22"/>
    <mergeCell ref="G22:J22"/>
    <mergeCell ref="L22:N22"/>
    <mergeCell ref="C23:E23"/>
    <mergeCell ref="G23:J23"/>
    <mergeCell ref="L23:N23"/>
    <mergeCell ref="L28:N28"/>
    <mergeCell ref="C27:E27"/>
    <mergeCell ref="G27:J27"/>
    <mergeCell ref="L27:N27"/>
    <mergeCell ref="C32:E32"/>
    <mergeCell ref="G32:J32"/>
    <mergeCell ref="L32:N32"/>
    <mergeCell ref="C29:E29"/>
    <mergeCell ref="L29:N29"/>
    <mergeCell ref="G29:J29"/>
    <mergeCell ref="G31:J31"/>
    <mergeCell ref="L31:N31"/>
    <mergeCell ref="C28:E28"/>
    <mergeCell ref="G28:J28"/>
  </mergeCells>
  <conditionalFormatting sqref="C19:C21">
    <cfRule type="expression" dxfId="125" priority="47">
      <formula>$C$16="ENTREE"</formula>
    </cfRule>
  </conditionalFormatting>
  <conditionalFormatting sqref="C29:E29">
    <cfRule type="expression" dxfId="84" priority="36">
      <formula>$C$28=0</formula>
    </cfRule>
  </conditionalFormatting>
  <conditionalFormatting sqref="E19:E21 G19:G21 I19:J21">
    <cfRule type="expression" dxfId="60" priority="1">
      <formula>$L$19&lt;&gt;""</formula>
    </cfRule>
  </conditionalFormatting>
  <conditionalFormatting sqref="E19:E21 L19:L21">
    <cfRule type="expression" dxfId="59" priority="2">
      <formula>$G$19&lt;&gt;""</formula>
    </cfRule>
  </conditionalFormatting>
  <conditionalFormatting sqref="G19:G21 I19:J21 L19:L21">
    <cfRule type="expression" dxfId="43" priority="3">
      <formula>$E$19&lt;&gt;""</formula>
    </cfRule>
  </conditionalFormatting>
  <conditionalFormatting sqref="L29:N29">
    <cfRule type="expression" dxfId="3" priority="38">
      <formula>$L$28=0</formula>
    </cfRule>
  </conditionalFormatting>
  <conditionalFormatting sqref="N19:N21">
    <cfRule type="expression" dxfId="2" priority="46">
      <formula>$L$16="SORTIE"</formula>
    </cfRule>
  </conditionalFormatting>
  <dataValidations xWindow="833" yWindow="864" count="33">
    <dataValidation type="textLength" operator="equal" showErrorMessage="1" sqref="L12:M12" xr:uid="{00000000-0002-0000-0000-000004000000}">
      <formula1>0</formula1>
      <formula2>0</formula2>
    </dataValidation>
    <dataValidation type="date" operator="lessThanOrEqual" allowBlank="1" showErrorMessage="1" sqref="C14:D14" xr:uid="{00000000-0002-0000-0000-000005000000}">
      <formula1>TODAY()</formula1>
      <formula2>0</formula2>
    </dataValidation>
    <dataValidation type="time" operator="greaterThanOrEqual" allowBlank="1" showErrorMessage="1" sqref="L14:M14 D18 M18" xr:uid="{00000000-0002-0000-0000-000006000000}">
      <formula1>0</formula1>
      <formula2>0</formula2>
    </dataValidation>
    <dataValidation type="whole" operator="greaterThan" allowBlank="1" showErrorMessage="1" sqref="C15:N15" xr:uid="{00000000-0002-0000-0000-000007000000}">
      <formula1>0</formula1>
      <formula2>0</formula2>
    </dataValidation>
    <dataValidation type="list" operator="equal" showErrorMessage="1" sqref="C16" xr:uid="{00000000-0002-0000-0000-000008000000}">
      <formula1>"ENTREE,MOUVEMENT"</formula1>
      <formula2>0</formula2>
    </dataValidation>
    <dataValidation type="date" operator="greaterThan" allowBlank="1" showErrorMessage="1" sqref="D17 M17" xr:uid="{00000000-0002-0000-0000-00000A000000}">
      <formula1>fCdeDte</formula1>
      <formula2>0</formula2>
    </dataValidation>
    <dataValidation type="list" operator="equal" allowBlank="1" showErrorMessage="1" sqref="E20 L20 I20 G20" xr:uid="{00000000-0002-0000-0000-00000B000000}">
      <formula1>$J$20:$J$21</formula1>
      <formula2>0</formula2>
    </dataValidation>
    <dataValidation type="decimal" operator="greaterThanOrEqual" allowBlank="1" showErrorMessage="1" sqref="E21 L21" xr:uid="{00000000-0002-0000-0000-00000F000000}">
      <formula1>0</formula1>
      <formula2>0</formula2>
    </dataValidation>
    <dataValidation type="decimal" operator="greaterThan" allowBlank="1" showErrorMessage="1" sqref="G21 I21 G27:G28 D25:D28 M25:M28 C27:D28 L27:M28" xr:uid="{00000000-0002-0000-0000-000010000000}">
      <formula1>0</formula1>
      <formula2>0</formula2>
    </dataValidation>
    <dataValidation type="list" operator="equal" allowBlank="1" showErrorMessage="1" sqref="L22:M23 G22:G23 C23:D23" xr:uid="{00000000-0002-0000-0000-000011000000}">
      <formula1>"0,1,2"</formula1>
      <formula2>0</formula2>
    </dataValidation>
    <dataValidation type="list" operator="equal" allowBlank="1" showErrorMessage="1" error="Case réservée au Mouvement" sqref="C20" xr:uid="{00000000-0002-0000-0000-000013000000}">
      <formula1>IF($C$16="ENTREE",NA(),$J$20:$J$21)</formula1>
      <formula2>0</formula2>
    </dataValidation>
    <dataValidation type="decimal" operator="greaterThanOrEqual" allowBlank="1" showErrorMessage="1" error="Case réservée au Mouvement" sqref="C21" xr:uid="{00000000-0002-0000-0000-000014000000}">
      <formula1>0</formula1>
      <formula2>0</formula2>
    </dataValidation>
    <dataValidation type="textLength" operator="equal" showErrorMessage="1" errorTitle="Changement de Largeur" error="Vous ne pouvez changer la largeur d'un navire_x000a_que dans l'onglet &quot;Navires&quot;." sqref="L10" xr:uid="{00000000-0002-0000-0000-000017000000}">
      <formula1>0</formula1>
      <formula2>0</formula2>
    </dataValidation>
    <dataValidation type="time" operator="greaterThanOrEqual" showInputMessage="1" showErrorMessage="1" promptTitle="Heure de l'entrée" prompt="Entrez l'heure à laquelle le navire_x000a_sera prêt à embarquer le pilote." sqref="C18" xr:uid="{00000000-0002-0000-0000-000018000000}">
      <formula1>0</formula1>
      <formula2>0</formula2>
    </dataValidation>
    <dataValidation type="decimal" operator="greaterThan" allowBlank="1" showInputMessage="1" showErrorMessage="1" promptTitle="Tirant d'eau avant" prompt="Entrez la valeur annoncée_x000a_par le CAPITAINE." sqref="C25 G25 L25" xr:uid="{00000000-0002-0000-0000-000019000000}">
      <formula1>0</formula1>
      <formula2>0</formula2>
    </dataValidation>
    <dataValidation type="decimal" operator="greaterThan" allowBlank="1" showInputMessage="1" showErrorMessage="1" promptTitle="Tirant d'eau arrière" prompt="Entrez la valeur annoncée_x000a_par le CAPITAINE." sqref="C26 G26 L26" xr:uid="{00000000-0002-0000-0000-00001A000000}">
      <formula1>0</formula1>
      <formula2>0</formula2>
    </dataValidation>
    <dataValidation type="date" operator="greaterThan" allowBlank="1" showInputMessage="1" showErrorMessage="1" promptTitle="Date du mouvement" prompt="Entrez la date à laquelle le navire_x000a_sera prêt à embarquer le pilote." sqref="G17" xr:uid="{00000000-0002-0000-0000-000021000000}">
      <formula1>fCdeDte</formula1>
      <formula2>0</formula2>
    </dataValidation>
    <dataValidation type="time" operator="greaterThanOrEqual" allowBlank="1" showInputMessage="1" showErrorMessage="1" promptTitle="Heure du mouvement" prompt="Entrez l'heure à laquelle le navire_x000a_sera prêt à embarquer le pilote." sqref="G18" xr:uid="{00000000-0002-0000-0000-000022000000}">
      <formula1>0</formula1>
      <formula2>0</formula2>
    </dataValidation>
    <dataValidation type="time" operator="greaterThanOrEqual" allowBlank="1" showInputMessage="1" showErrorMessage="1" promptTitle="Heure de la sortie" prompt="Entrez l'heure à laquelle le navire_x000a_sera prêt à embarquer le pilote." sqref="L18" xr:uid="{00000000-0002-0000-0000-000023000000}">
      <formula1>0</formula1>
      <formula2>0</formula2>
    </dataValidation>
    <dataValidation type="date" operator="notEqual" showInputMessage="1" showErrorMessage="1" promptTitle="Date de la manoeuvre" prompt="Entrez la date à laquelle le navire_x000a_sera prêt à embarquer le pilote." sqref="C17" xr:uid="{00000000-0002-0000-0000-000024000000}">
      <formula1>ISBLANK(C17)</formula1>
      <formula2>0</formula2>
    </dataValidation>
    <dataValidation type="date" operator="greaterThan" allowBlank="1" showInputMessage="1" showErrorMessage="1" promptTitle="Date de la manoeuvre" prompt="Entrez la date à laquelle le navire_x000a_sera prêt à embarquer le pilote." sqref="L17" xr:uid="{00000000-0002-0000-0000-000025000000}">
      <formula1>fCdeDte</formula1>
      <formula2>0</formula2>
    </dataValidation>
    <dataValidation type="list" operator="equal" allowBlank="1" showErrorMessage="1" errorTitle="Erreur de case" error="Case réservée au Mouvement" sqref="N20" xr:uid="{00000000-0002-0000-0000-000026000000}">
      <formula1>IF($L$16="SORTIE","Rade",$J$20:$J$21)</formula1>
      <formula2>0</formula2>
    </dataValidation>
    <dataValidation type="decimal" operator="greaterThanOrEqual" allowBlank="1" showErrorMessage="1" errorTitle="Erreur de case" error="Case réservée au Mouvement" sqref="N21" xr:uid="{00000000-0002-0000-0000-000027000000}">
      <formula1>0</formula1>
      <formula2>0</formula2>
    </dataValidation>
    <dataValidation type="list" allowBlank="1" showInputMessage="1" showErrorMessage="1" sqref="G16:J16" xr:uid="{164594A2-78F6-4F41-AA9B-CFF3BC67FA64}">
      <formula1>"ENTRE,MOUVEMENT,SORTIE,SERVICE VEDETTE"</formula1>
    </dataValidation>
    <dataValidation type="list" allowBlank="1" showInputMessage="1" showErrorMessage="1" sqref="L16:N16" xr:uid="{E2BFCF45-AF87-4BDC-8E23-BA6AD48936CF}">
      <formula1>"MOUVEMENT,SORTIE"</formula1>
    </dataValidation>
    <dataValidation type="list" operator="equal" allowBlank="1" showErrorMessage="1" sqref="C24:E24 G24:J24 L24:N24" xr:uid="{392CEBC3-F235-4297-B056-28A045C67A3D}">
      <formula1>"0,1"</formula1>
    </dataValidation>
    <dataValidation type="list" operator="equal" allowBlank="1" showErrorMessage="1" sqref="C22:E22" xr:uid="{8863D261-BA8D-4E1B-9A7C-0595D39DF5C7}">
      <formula1>"0,1,2,3"</formula1>
    </dataValidation>
    <dataValidation type="list" allowBlank="1" showInputMessage="1" showErrorMessage="1" sqref="L30:N31 G30:J31 C30:E31" xr:uid="{9A73DCFC-A2D6-4F73-AEE8-23D07CAD033E}">
      <formula1>"0,1,2,3"</formula1>
    </dataValidation>
    <dataValidation operator="greaterThan" allowBlank="1" showErrorMessage="1" sqref="K29 F29" xr:uid="{39B4A6D8-4C79-4BE7-A659-E7D05551F6CE}"/>
    <dataValidation type="custom" operator="greaterThan" allowBlank="1" showErrorMessage="1" error="Renseigner le Franc Bord pour connaître le dispositif de transfert de pilote à utiliser" sqref="C29:E29 G29:J29 L29:N29" xr:uid="{3C6979D0-6E61-451F-B174-66A894B706CC}">
      <formula1>FALSE()</formula1>
    </dataValidation>
    <dataValidation type="custom" allowBlank="1" showInputMessage="1" showErrorMessage="1" error="Vous ne pouvez changer la longueur d'un navire que dans la feuille &quot;Navires&quot;" sqref="C8:G8 C9:G9" xr:uid="{6D23CFE1-6749-478E-BB4E-D8F4D9074A51}">
      <formula1>FALSE()</formula1>
    </dataValidation>
    <dataValidation type="custom" allowBlank="1" showInputMessage="1" showErrorMessage="1" error="Vous ne pouvez changer le tirant d'eau été d'un navire que dans l'onglet &quot;Navires&quot;" sqref="C10:G10" xr:uid="{087096EB-A302-4F09-83A7-0F79FF604D0D}">
      <formula1>FALSE()</formula1>
    </dataValidation>
    <dataValidation type="custom" allowBlank="1" showInputMessage="1" showErrorMessage="1" error="Vous ne pouvez changer la largeur d'un navire que dans la feuille &quot;Navires&quot;" sqref="L9:N9" xr:uid="{6311A3CB-101B-44C3-8FD1-6F4868555DCF}">
      <formula1>FALSE()</formula1>
    </dataValidation>
  </dataValidations>
  <hyperlinks>
    <hyperlink ref="I6" r:id="rId1" xr:uid="{22D86C2C-F74D-4E6A-BBC1-D88263F29ED6}"/>
    <hyperlink ref="I3" r:id="rId2" xr:uid="{CF327933-A926-44C4-8D16-2FF2B642E707}"/>
    <hyperlink ref="I5" r:id="rId3" xr:uid="{9742B445-DB9A-42C6-AF1A-E8703C164928}"/>
    <hyperlink ref="I4" r:id="rId4" xr:uid="{837E8564-38B5-4686-A6F1-03C7BB8299F9}"/>
  </hyperlinks>
  <printOptions horizontalCentered="1"/>
  <pageMargins left="0.27569444444444446" right="0.27569444444444446" top="0.27569444444444446" bottom="0.27569444444444446" header="0.51180555555555551" footer="0.51180555555555551"/>
  <pageSetup paperSize="9" scale="98" orientation="portrait" useFirstPageNumber="1" horizontalDpi="300" verticalDpi="300" r:id="rId5"/>
  <headerFooter alignWithMargins="0"/>
  <legacyDrawing r:id="rId6"/>
  <extLst>
    <ext xmlns:x14="http://schemas.microsoft.com/office/spreadsheetml/2009/9/main" uri="{78C0D931-6437-407d-A8EE-F0AAD7539E65}">
      <x14:conditionalFormattings>
        <x14:conditionalFormatting xmlns:xm="http://schemas.microsoft.com/office/excel/2006/main">
          <x14:cfRule type="expression" priority="87" id="{B6273187-8361-4799-807D-3CA948A048E9}">
            <xm:f>AND(fEntP='Dim. Adm.'!A5,fEntTair&gt;'Dim. Adm.'!H5)</xm:f>
            <x14:dxf>
              <font>
                <color rgb="FFFF0000"/>
              </font>
            </x14:dxf>
          </x14:cfRule>
          <x14:cfRule type="expression" priority="88" id="{021133E3-A615-4D3F-950F-E3ACA32D0052}">
            <xm:f>AND(fEntP='Dim. Adm.'!A6,fEntTair&gt;'Dim. Adm.'!H6)</xm:f>
            <x14:dxf>
              <font>
                <color rgb="FFFF0000"/>
              </font>
            </x14:dxf>
          </x14:cfRule>
          <x14:cfRule type="expression" priority="93" id="{B9147A5B-FE0E-41DF-A8D0-F2FC1B4022FC}">
            <xm:f>AND(fEntP='Dim. Adm.'!A6,fEntTair&gt;'Dim. Adm.'!G6)</xm:f>
            <x14:dxf>
              <font>
                <color rgb="FFFFC000"/>
              </font>
            </x14:dxf>
          </x14:cfRule>
          <x14:cfRule type="expression" priority="94" id="{CB57A2FC-E5D8-4D72-ACD2-F40DC87B699C}">
            <xm:f>AND(fEntP='Dim. Adm.'!A5,fEntTair&gt;'Dim. Adm.'!G5)</xm:f>
            <x14:dxf>
              <font>
                <color rgb="FFFFC000"/>
              </font>
            </x14:dxf>
          </x14:cfRule>
          <x14:cfRule type="expression" priority="95" id="{EC91846C-CDA5-4099-B897-AAA19BC07C6C}">
            <xm:f>AND(fEntP='Dim. Adm.'!A4,fEntTair&gt;'Dim. Adm.'!G4)</xm:f>
            <x14:dxf>
              <font>
                <color rgb="FFFFC000"/>
              </font>
            </x14:dxf>
          </x14:cfRule>
          <x14:cfRule type="expression" priority="85" id="{5D12BECD-77EE-4B61-95D1-492A3FFB8819}">
            <xm:f>AND(fEntP='Dim. Adm.'!A3,fEntTair&gt;'Dim. Adm.'!H3)</xm:f>
            <x14:dxf>
              <font>
                <color rgb="FFFF0000"/>
              </font>
            </x14:dxf>
          </x14:cfRule>
          <x14:cfRule type="expression" priority="96" id="{AEDA80CA-496E-4D71-A491-EBD2DDF1EB6B}">
            <xm:f>AND(fEntP='Dim. Adm.'!A3,fEntTair&gt;'Dim. Adm.'!G3)</xm:f>
            <x14:dxf>
              <font>
                <color rgb="FFFFC000"/>
              </font>
            </x14:dxf>
          </x14:cfRule>
          <x14:cfRule type="expression" priority="86" id="{D800CEEA-DD11-4240-8733-B3EFB2A1F1CD}">
            <xm:f>AND(fEntP='Dim. Adm.'!A4,fEntTair&gt;'Dim. Adm.'!H4)</xm:f>
            <x14:dxf>
              <font>
                <color rgb="FFFF0000"/>
              </font>
            </x14:dxf>
          </x14:cfRule>
          <xm:sqref>C27:D27</xm:sqref>
        </x14:conditionalFormatting>
        <x14:conditionalFormatting xmlns:xm="http://schemas.microsoft.com/office/excel/2006/main">
          <x14:cfRule type="expression" priority="159" id="{CB573FD5-F7CE-41DD-B1CE-0375772F0604}">
            <xm:f>AND(fEntP='Dim. Adm.'!A3,fEntTAR&gt;'Dim. Adm.'!B3)</xm:f>
            <x14:dxf>
              <font>
                <color rgb="FFFF0000"/>
              </font>
            </x14:dxf>
          </x14:cfRule>
          <x14:cfRule type="expression" priority="158" id="{7C93782C-C4C6-4C4E-B88C-B0EDB97E896D}">
            <xm:f>AND(fEntP='Dim. Adm.'!A4,fEntTAR&gt;'Dim. Adm.'!B4)</xm:f>
            <x14:dxf>
              <font>
                <color rgb="FFFF0000"/>
              </font>
            </x14:dxf>
          </x14:cfRule>
          <x14:cfRule type="expression" priority="157" id="{B46ED443-FDC5-446C-B6C6-4C4759443E96}">
            <xm:f>AND(fEntP='Dim. Adm.'!A5,fEntTAR&gt;'Dim. Adm.'!B5)</xm:f>
            <x14:dxf>
              <font>
                <color rgb="FFFF0000"/>
              </font>
            </x14:dxf>
          </x14:cfRule>
          <x14:cfRule type="expression" priority="156" id="{E959C798-BC59-4B75-A0CA-1928C2A93F5C}">
            <xm:f>AND(fEntP='Dim. Adm.'!A6,fEntTAR&gt;'Dim. Adm.'!B6)</xm:f>
            <x14:dxf>
              <font>
                <color rgb="FFFF0000"/>
              </font>
            </x14:dxf>
          </x14:cfRule>
          <x14:cfRule type="expression" priority="137" id="{D2647F39-DB5E-4222-A820-976AC7CA9A26}">
            <xm:f>AND(fEntP='Dim. Adm.'!A25,fEntTAR&gt;'Dim. Adm.'!B25)</xm:f>
            <x14:dxf>
              <font>
                <color rgb="FFFF0000"/>
              </font>
            </x14:dxf>
          </x14:cfRule>
          <x14:cfRule type="expression" priority="155" id="{A82DDC36-6601-4FC7-912C-40C1C89D64CE}">
            <xm:f>AND(fEntP='Dim. Adm.'!A7,fEntTAR&gt;'Dim. Adm.'!B7)</xm:f>
            <x14:dxf>
              <font>
                <color rgb="FFFF0000"/>
              </font>
            </x14:dxf>
          </x14:cfRule>
          <x14:cfRule type="expression" priority="154" id="{5F4AF0AE-F476-436B-95D7-1BDFE1B396AE}">
            <xm:f>AND(fEntP='Dim. Adm.'!A8,fEntTAR&gt;'Dim. Adm.'!B8)</xm:f>
            <x14:dxf>
              <font>
                <color rgb="FFFF0000"/>
              </font>
            </x14:dxf>
          </x14:cfRule>
          <x14:cfRule type="expression" priority="160" id="{E0BFD228-B140-4158-9EFD-607B24CDFD09}">
            <xm:f>AND(fEntP='Dim. Adm.'!A4,fEntTAR&gt;'Dim. Adm.'!C4)</xm:f>
            <x14:dxf>
              <font>
                <color rgb="FFFFC000"/>
              </font>
            </x14:dxf>
          </x14:cfRule>
          <x14:cfRule type="expression" priority="161" id="{1CBB4701-F0A5-4962-B17C-DB1AA7718867}">
            <xm:f>AND(fEntP='Dim. Adm.'!A3,fEntTAR&gt;'Dim. Adm.'!C3)</xm:f>
            <x14:dxf>
              <font>
                <color rgb="FFFFC000"/>
              </font>
            </x14:dxf>
          </x14:cfRule>
          <x14:cfRule type="expression" priority="152" id="{B8B99C76-C2CE-4685-8724-CD2E40B2E830}">
            <xm:f>AND(fEntP='Dim. Adm.'!A10,fEntTAR&gt;'Dim. Adm.'!B10)</xm:f>
            <x14:dxf>
              <font>
                <color rgb="FFFF0000"/>
              </font>
            </x14:dxf>
          </x14:cfRule>
          <x14:cfRule type="expression" priority="151" id="{866D6975-0020-4771-824A-BF230BFF87D2}">
            <xm:f>AND(fEntP='Dim. Adm.'!A11,fEntTAR&gt;'Dim. Adm.'!B11)</xm:f>
            <x14:dxf>
              <font>
                <color rgb="FFFF0000"/>
              </font>
            </x14:dxf>
          </x14:cfRule>
          <x14:cfRule type="expression" priority="150" id="{EAD6DF0B-EB87-4884-B7EA-ED08389789E6}">
            <xm:f>AND(fEntP='Dim. Adm.'!A12,fEntTAR&gt;'Dim. Adm.'!B12)</xm:f>
            <x14:dxf>
              <font>
                <color rgb="FFFF0000"/>
              </font>
            </x14:dxf>
          </x14:cfRule>
          <x14:cfRule type="expression" priority="153" id="{028EDFE4-17B0-4D10-A0B0-B9FA0BCAFBB4}">
            <xm:f>AND(fEntP='Dim. Adm.'!A9,fEntTAR&gt;'Dim. Adm.'!B9)</xm:f>
            <x14:dxf>
              <font>
                <color rgb="FFFF0000"/>
              </font>
            </x14:dxf>
          </x14:cfRule>
          <x14:cfRule type="expression" priority="149" id="{8F301FF2-FEFE-4941-BE8A-C43664067434}">
            <xm:f>AND(fEntP='Dim. Adm.'!A13,fEntTAR&gt;'Dim. Adm.'!B13)</xm:f>
            <x14:dxf>
              <font>
                <color rgb="FFFF0000"/>
              </font>
            </x14:dxf>
          </x14:cfRule>
          <x14:cfRule type="expression" priority="148" id="{BE48895C-144B-4479-BAF1-0A8A94D8417B}">
            <xm:f>AND(fEntP='Dim. Adm.'!A14,fEntTAR&gt;'Dim. Adm.'!B14)</xm:f>
            <x14:dxf>
              <font>
                <color rgb="FFFF0000"/>
              </font>
            </x14:dxf>
          </x14:cfRule>
          <x14:cfRule type="expression" priority="147" id="{91168174-6C8C-4530-9184-107AE43128BC}">
            <xm:f>AND(fEntP='Dim. Adm.'!A15,fEntTAR&gt;'Dim. Adm.'!B15)</xm:f>
            <x14:dxf>
              <font>
                <color rgb="FFFF0000"/>
              </font>
            </x14:dxf>
          </x14:cfRule>
          <x14:cfRule type="expression" priority="146" id="{D755C8A0-7084-4338-9A10-38D21C7494E3}">
            <xm:f>AND(fEntP='Dim. Adm.'!A16,fEntTAR&gt;'Dim. Adm.'!B16)</xm:f>
            <x14:dxf>
              <font>
                <color rgb="FFFF0000"/>
              </font>
            </x14:dxf>
          </x14:cfRule>
          <x14:cfRule type="expression" priority="145" id="{43A8BB31-3BF2-40A0-91FF-CEE8BF4F4C64}">
            <xm:f>AND(fEntP='Dim. Adm.'!A17,fEntTAR&gt;'Dim. Adm.'!B17)</xm:f>
            <x14:dxf>
              <font>
                <color rgb="FFFF0000"/>
              </font>
            </x14:dxf>
          </x14:cfRule>
          <x14:cfRule type="expression" priority="144" id="{5878C428-9F04-429A-8031-6B1329D725F5}">
            <xm:f>AND(fEntP='Dim. Adm.'!A18,fEntTAR&gt;'Dim. Adm.'!B18)</xm:f>
            <x14:dxf>
              <font>
                <color rgb="FFFF0000"/>
              </font>
            </x14:dxf>
          </x14:cfRule>
          <x14:cfRule type="expression" priority="143" id="{32618F67-8CB4-4D72-8CFF-3D172C69E8B2}">
            <xm:f>AND(fEntP='Dim. Adm.'!A19,fEntTAR&gt;'Dim. Adm.'!B19)</xm:f>
            <x14:dxf>
              <font>
                <color rgb="FFFF0000"/>
              </font>
            </x14:dxf>
          </x14:cfRule>
          <x14:cfRule type="expression" priority="142" id="{1E98353D-909A-4693-9C74-EF4C9EA0BBFB}">
            <xm:f>AND(fEntP='Dim. Adm.'!A20,fEntTAR&gt;'Dim. Adm.'!B20)</xm:f>
            <x14:dxf>
              <font>
                <color rgb="FFFF0000"/>
              </font>
            </x14:dxf>
          </x14:cfRule>
          <x14:cfRule type="expression" priority="141" id="{F2A9B44D-D79D-4C20-B077-8C9B64CD5538}">
            <xm:f>AND(fEntP='Dim. Adm.'!A21,fEntTAR&gt;'Dim. Adm.'!B21)</xm:f>
            <x14:dxf>
              <font>
                <color rgb="FFFF0000"/>
              </font>
            </x14:dxf>
          </x14:cfRule>
          <x14:cfRule type="expression" priority="140" id="{6CE8C1F0-EB3E-42A8-9D50-31B4E5EDB140}">
            <xm:f>AND(fEntP='Dim. Adm.'!A22,fEntTAR&gt;'Dim. Adm.'!B22)</xm:f>
            <x14:dxf>
              <font>
                <color rgb="FFFF0000"/>
              </font>
            </x14:dxf>
          </x14:cfRule>
          <x14:cfRule type="expression" priority="139" id="{2D1AFAAB-FECB-45F9-8826-B5ED2D3BBD6B}">
            <xm:f>AND(fEntP='Dim. Adm.'!A23,fEntTAR&gt;'Dim. Adm.'!B23)</xm:f>
            <x14:dxf>
              <font>
                <color rgb="FFFF0000"/>
              </font>
            </x14:dxf>
          </x14:cfRule>
          <x14:cfRule type="expression" priority="138" id="{BD41F09B-F9D5-4764-A874-4969E9B83EE9}">
            <xm:f>AND(fEntP='Dim. Adm.'!A24,fEntTAR&gt;'Dim. Adm.'!B24)</xm:f>
            <x14:dxf>
              <font>
                <color rgb="FFFF0000"/>
              </font>
            </x14:dxf>
          </x14:cfRule>
          <x14:cfRule type="expression" priority="132" id="{70D92C2F-3983-4481-B138-011D1704F3DA}">
            <xm:f>AND(fEntP='Dim. Adm.'!A30,fEntTAR&gt;'Dim. Adm.'!B30)</xm:f>
            <x14:dxf>
              <font>
                <color rgb="FFFF0000"/>
              </font>
            </x14:dxf>
          </x14:cfRule>
          <x14:cfRule type="expression" priority="131" id="{7FC2F19D-A645-42C4-B6BC-65E0D8D0A9BF}">
            <xm:f>AND(fEntP='Dim. Adm.'!A31,fEntTAR&gt;'Dim. Adm.'!B31)</xm:f>
            <x14:dxf>
              <font>
                <color rgb="FFFF0000"/>
              </font>
            </x14:dxf>
          </x14:cfRule>
          <x14:cfRule type="expression" priority="162" id="{9412CD11-C081-44B3-9475-DBA3F3AD2D03}">
            <xm:f>AND(fEntP='Dim. Adm.'!A10,fEntTAR&gt;'Dim. Adm.'!C10)</xm:f>
            <x14:dxf>
              <font>
                <color rgb="FFFFC000"/>
              </font>
            </x14:dxf>
          </x14:cfRule>
          <x14:cfRule type="expression" priority="133" id="{BFFFE715-A849-4FF5-8890-0128F4D9F678}">
            <xm:f>AND(fEntP='Dim. Adm.'!A29,fEntTAR&gt;'Dim. Adm.'!B29)</xm:f>
            <x14:dxf>
              <font>
                <color rgb="FFFF0000"/>
              </font>
            </x14:dxf>
          </x14:cfRule>
          <x14:cfRule type="expression" priority="134" id="{6C4FB0EF-4B4E-4EF6-8428-AE7F8828745D}">
            <xm:f>AND(fEntP='Dim. Adm.'!A28,fEntTAR&gt;'Dim. Adm.'!B28)</xm:f>
            <x14:dxf>
              <font>
                <color rgb="FFFF0000"/>
              </font>
            </x14:dxf>
          </x14:cfRule>
          <x14:cfRule type="expression" priority="135" id="{7FF08FA1-2B15-4FFE-98E8-BFD326A5B8F8}">
            <xm:f>AND(fEntP='Dim. Adm.'!A27,fEntTAR&gt;'Dim. Adm.'!B27)</xm:f>
            <x14:dxf>
              <font>
                <color rgb="FFFF0000"/>
              </font>
            </x14:dxf>
          </x14:cfRule>
          <x14:cfRule type="expression" priority="136" id="{BD5AA57A-D9FE-49B9-A4A1-DDEE2911BB65}">
            <xm:f>AND(fEntP='Dim. Adm.'!A26,fEntTAR&gt;'Dim. Adm.'!B26)</xm:f>
            <x14:dxf>
              <font>
                <color rgb="FFFF0000"/>
              </font>
            </x14:dxf>
          </x14:cfRule>
          <xm:sqref>C26:E26</xm:sqref>
        </x14:conditionalFormatting>
        <x14:conditionalFormatting xmlns:xm="http://schemas.microsoft.com/office/excel/2006/main">
          <x14:cfRule type="expression" priority="77" id="{E58A3D2C-2E41-4D95-92CD-FFD4A8286576}">
            <xm:f>AND(fEntP='Dim. Adm.'!A24,C9&lt;95)</xm:f>
            <x14:dxf>
              <font>
                <color rgb="FFFF0000"/>
              </font>
            </x14:dxf>
          </x14:cfRule>
          <x14:cfRule type="expression" priority="120" id="{93EA69E0-0C54-4011-8C98-839007E26F32}">
            <xm:f>AND(fEntP='Dim. Adm.'!A12,$C$9&gt;'Dim. Adm.'!D12)</xm:f>
            <x14:dxf>
              <font>
                <color rgb="FFFFC000"/>
              </font>
            </x14:dxf>
          </x14:cfRule>
          <x14:cfRule type="expression" priority="116" id="{12DE8A68-9AFB-4DB6-BD9A-093065BA3A17}">
            <xm:f>AND(fEntP='Dim. Adm.'!A13,$C$9&gt;'Dim. Adm.'!D13)</xm:f>
            <x14:dxf>
              <font>
                <color rgb="FFFFC000"/>
              </font>
            </x14:dxf>
          </x14:cfRule>
          <x14:cfRule type="expression" priority="117" id="{5EE6BCDF-03ED-478B-8CEF-02967E44BF6D}">
            <xm:f>AND(fEntP='Dim. Adm.'!A10,$C$9&gt;'Dim. Adm.'!D10)</xm:f>
            <x14:dxf>
              <font>
                <color rgb="FFFFC000"/>
              </font>
            </x14:dxf>
          </x14:cfRule>
          <x14:cfRule type="expression" priority="118" id="{D3D9C3E7-B3F7-4FD2-A108-6FF334E990E9}">
            <xm:f>AND(fEntP='Dim. Adm.'!A9,$C$9&gt;'Dim. Adm.'!D9)</xm:f>
            <x14:dxf>
              <font>
                <color rgb="FFFFC000"/>
              </font>
            </x14:dxf>
          </x14:cfRule>
          <x14:cfRule type="expression" priority="104" id="{BDFE7834-D629-44DB-8712-9652A12347D8}">
            <xm:f>AND(fEntP='Dim. Adm.'!A24,$C$9&gt;'Dim. Adm.'!D24)</xm:f>
            <x14:dxf>
              <font>
                <color rgb="FFFFC000"/>
              </font>
            </x14:dxf>
          </x14:cfRule>
          <x14:cfRule type="expression" priority="105" id="{2D04F25C-2FC0-425E-85ED-DF1EF1548061}">
            <xm:f>AND(fEntP='Dim. Adm.'!A23,$C$9&gt;'Dim. Adm.'!D23)</xm:f>
            <x14:dxf>
              <font>
                <color rgb="FFFFC000"/>
              </font>
            </x14:dxf>
          </x14:cfRule>
          <x14:cfRule type="expression" priority="122" id="{2E1EC58E-86DD-4345-AEDC-6DB13843CC61}">
            <xm:f>AND(fEntP='Dim. Adm.'!A8,$C$9&gt;'Dim. Adm.'!D8)</xm:f>
            <x14:dxf>
              <font>
                <color rgb="FFFFC000"/>
              </font>
            </x14:dxf>
          </x14:cfRule>
          <x14:cfRule type="expression" priority="123" id="{25EAD08A-6E0B-4189-8DC4-670A7B24CDA7}">
            <xm:f>AND(fEntP='Dim. Adm.'!A7,$C$9&gt;'Dim. Adm.'!D7)</xm:f>
            <x14:dxf>
              <font>
                <color rgb="FFFFC000"/>
              </font>
            </x14:dxf>
          </x14:cfRule>
          <x14:cfRule type="expression" priority="124" id="{29C1B6B0-0AB0-448A-B97B-33082B5B5ED9}">
            <xm:f>AND(fEntP='Dim. Adm.'!A6,$C$9&gt;'Dim. Adm.'!D6)</xm:f>
            <x14:dxf>
              <font>
                <color rgb="FFFFC000"/>
              </font>
            </x14:dxf>
          </x14:cfRule>
          <x14:cfRule type="expression" priority="125" id="{14273CC4-4EA6-475D-AB84-2A5F374E004C}">
            <xm:f>AND(fEntP='Dim. Adm.'!A5,$C$9&gt;'Dim. Adm.'!D5)</xm:f>
            <x14:dxf>
              <font>
                <color rgb="FFFFC000"/>
              </font>
            </x14:dxf>
          </x14:cfRule>
          <x14:cfRule type="expression" priority="126" id="{573F6AB9-2FEE-445B-B6AA-49DCD0B0DDCF}">
            <xm:f>AND(fEntP='Dim. Adm.'!A4,C9&gt;'Dim. Adm.'!D4)</xm:f>
            <x14:dxf>
              <font>
                <color rgb="FFFFC000"/>
              </font>
            </x14:dxf>
          </x14:cfRule>
          <x14:cfRule type="expression" priority="127" id="{13BBBA1C-C520-43C3-A4CF-C3253B7D1D80}">
            <xm:f>AND(fEntP='Dim. Adm.'!A3,C9&gt;'Dim. Adm.'!D3)</xm:f>
            <x14:dxf>
              <font>
                <color rgb="FFFFC000"/>
              </font>
            </x14:dxf>
          </x14:cfRule>
          <x14:cfRule type="expression" priority="106" id="{6A4DA63F-401A-49E6-9E43-CAC0CCCE9523}">
            <xm:f>AND(fEntP='Dim. Adm.'!A22,$C$9&gt;'Dim. Adm.'!D22)</xm:f>
            <x14:dxf>
              <font>
                <color rgb="FFFFC000"/>
              </font>
            </x14:dxf>
          </x14:cfRule>
          <x14:cfRule type="expression" priority="107" id="{CFF60B37-88AD-4339-85BA-A8E39D4484FD}">
            <xm:f>AND(fEntP='Dim. Adm.'!A21,$C$9&gt;'Dim. Adm.'!D21)</xm:f>
            <x14:dxf>
              <font>
                <color rgb="FFFFC000"/>
              </font>
            </x14:dxf>
          </x14:cfRule>
          <x14:cfRule type="expression" priority="108" id="{7C05EDE7-81D3-4657-A8A7-D0D2FB48D86F}">
            <xm:f>AND(fEntP='Dim. Adm.'!A20,$C$9&gt;'Dim. Adm.'!D20)</xm:f>
            <x14:dxf>
              <font>
                <color rgb="FFFFC000"/>
              </font>
            </x14:dxf>
          </x14:cfRule>
          <x14:cfRule type="expression" priority="109" id="{FCDEFCCB-E26D-4984-B272-6174934271CD}">
            <xm:f>AND(fEntP='Dim. Adm.'!A19,$C$9&gt;'Dim. Adm.'!D19)</xm:f>
            <x14:dxf>
              <font>
                <color rgb="FFFFC000"/>
              </font>
            </x14:dxf>
          </x14:cfRule>
          <x14:cfRule type="expression" priority="110" id="{A5539915-5105-4451-AFC8-7E1591660ED4}">
            <xm:f>AND(fEntP='Dim. Adm.'!A18,$C$9&gt;'Dim. Adm.'!D18)</xm:f>
            <x14:dxf>
              <font>
                <color rgb="FFFFC000"/>
              </font>
            </x14:dxf>
          </x14:cfRule>
          <x14:cfRule type="expression" priority="111" id="{5719DE70-5AB2-461A-96C6-2E8B4C7BA1F3}">
            <xm:f>AND(fEntP='Dim. Adm.'!A17,$C$9&gt;'Dim. Adm.'!D17)</xm:f>
            <x14:dxf>
              <font>
                <color rgb="FFFFC000"/>
              </font>
            </x14:dxf>
          </x14:cfRule>
          <x14:cfRule type="expression" priority="112" id="{886B831A-C71C-4B70-837F-6CB554684A1D}">
            <xm:f>AND(fEntP='Dim. Adm.'!A16,$C$9&gt;'Dim. Adm.'!D16)</xm:f>
            <x14:dxf>
              <font>
                <color rgb="FFFFC000"/>
              </font>
            </x14:dxf>
          </x14:cfRule>
          <x14:cfRule type="expression" priority="114" id="{2E315E27-323F-4D75-BCA4-88C0917D3E1B}">
            <xm:f>AND(fEntP='Dim. Adm.'!A15,$C$9&gt;'Dim. Adm.'!D15)</xm:f>
            <x14:dxf>
              <font>
                <color rgb="FFFFC000"/>
              </font>
            </x14:dxf>
          </x14:cfRule>
          <x14:cfRule type="expression" priority="115" id="{BE9CBE94-65B3-4927-BDE5-5407E4DEFE25}">
            <xm:f>AND(fEntP='Dim. Adm.'!A14,$C$9&gt;'Dim. Adm.'!D14)</xm:f>
            <x14:dxf>
              <font>
                <color rgb="FFFFC000"/>
              </font>
            </x14:dxf>
          </x14:cfRule>
          <x14:cfRule type="expression" priority="121" id="{D95CF6CE-47E2-48BA-8747-0B9F18625F38}">
            <xm:f>AND(fEntP='Dim. Adm.'!A11,$C$9&gt;'Dim. Adm.'!D11)</xm:f>
            <x14:dxf>
              <font>
                <color rgb="FFFFC000"/>
              </font>
            </x14:dxf>
          </x14:cfRule>
          <xm:sqref>C9:G9</xm:sqref>
        </x14:conditionalFormatting>
        <x14:conditionalFormatting xmlns:xm="http://schemas.microsoft.com/office/excel/2006/main">
          <x14:cfRule type="expression" priority="376" id="{AEDA80CA-496E-4D71-A491-EBD2DDF1EB6B}">
            <xm:f>AND(fEntP='Dim. Adm.'!C3,fEntTair&gt;'Dim. Adm.'!I3)</xm:f>
            <x14:dxf>
              <font>
                <color rgb="FFFFC000"/>
              </font>
            </x14:dxf>
          </x14:cfRule>
          <x14:cfRule type="expression" priority="375" id="{EC91846C-CDA5-4099-B897-AAA19BC07C6C}">
            <xm:f>AND(fEntP='Dim. Adm.'!C4,fEntTair&gt;'Dim. Adm.'!I4)</xm:f>
            <x14:dxf>
              <font>
                <color rgb="FFFFC000"/>
              </font>
            </x14:dxf>
          </x14:cfRule>
          <x14:cfRule type="expression" priority="374" id="{CB57A2FC-E5D8-4D72-ACD2-F40DC87B699C}">
            <xm:f>AND(fEntP='Dim. Adm.'!C5,fEntTair&gt;'Dim. Adm.'!I5)</xm:f>
            <x14:dxf>
              <font>
                <color rgb="FFFFC000"/>
              </font>
            </x14:dxf>
          </x14:cfRule>
          <x14:cfRule type="expression" priority="373" id="{B9147A5B-FE0E-41DF-A8D0-F2FC1B4022FC}">
            <xm:f>AND(fEntP='Dim. Adm.'!C6,fEntTair&gt;'Dim. Adm.'!I6)</xm:f>
            <x14:dxf>
              <font>
                <color rgb="FFFFC000"/>
              </font>
            </x14:dxf>
          </x14:cfRule>
          <x14:cfRule type="expression" priority="372" id="{021133E3-A615-4D3F-950F-E3ACA32D0052}">
            <xm:f>AND(fEntP='Dim. Adm.'!C6,fEntTair&gt;'Dim. Adm.'!#REF!)</xm:f>
            <x14:dxf>
              <font>
                <color rgb="FFFF0000"/>
              </font>
            </x14:dxf>
          </x14:cfRule>
          <x14:cfRule type="expression" priority="371" id="{B6273187-8361-4799-807D-3CA948A048E9}">
            <xm:f>AND(fEntP='Dim. Adm.'!C5,fEntTair&gt;'Dim. Adm.'!#REF!)</xm:f>
            <x14:dxf>
              <font>
                <color rgb="FFFF0000"/>
              </font>
            </x14:dxf>
          </x14:cfRule>
          <x14:cfRule type="expression" priority="370" id="{D800CEEA-DD11-4240-8733-B3EFB2A1F1CD}">
            <xm:f>AND(fEntP='Dim. Adm.'!C4,fEntTair&gt;'Dim. Adm.'!#REF!)</xm:f>
            <x14:dxf>
              <font>
                <color rgb="FFFF0000"/>
              </font>
            </x14:dxf>
          </x14:cfRule>
          <x14:cfRule type="expression" priority="369" id="{5D12BECD-77EE-4B61-95D1-492A3FFB8819}">
            <xm:f>AND(fEntP='Dim. Adm.'!C3,fEntTair&gt;'Dim. Adm.'!#REF!)</xm:f>
            <x14:dxf>
              <font>
                <color rgb="FFFF0000"/>
              </font>
            </x14:dxf>
          </x14:cfRule>
          <xm:sqref>E27</xm:sqref>
        </x14:conditionalFormatting>
        <x14:conditionalFormatting xmlns:xm="http://schemas.microsoft.com/office/excel/2006/main">
          <x14:cfRule type="expression" priority="100" id="{8A9D0BB1-6E2A-4D25-A6F1-08D12FDBA8EE}">
            <xm:f>AND(fEntP='Dim. Adm.'!C28,$C$9&gt;'Dim. Adm.'!F28)</xm:f>
            <x14:dxf>
              <font>
                <color rgb="FFFFC000"/>
              </font>
            </x14:dxf>
          </x14:cfRule>
          <x14:cfRule type="expression" priority="99" id="{9754B17E-C238-4DB3-BC34-71F3866787BD}">
            <xm:f>AND(fEntP='Dim. Adm.'!C29,$C$9&gt;'Dim. Adm.'!F29)</xm:f>
            <x14:dxf>
              <font>
                <color rgb="FFFFC000"/>
              </font>
            </x14:dxf>
          </x14:cfRule>
          <x14:cfRule type="expression" priority="98" id="{3F8D7CDB-341A-4B7F-B4C7-827A6030CCE9}">
            <xm:f>AND(fEntP='Dim. Adm.'!C30,$C$9&gt;'Dim. Adm.'!F30)</xm:f>
            <x14:dxf>
              <font>
                <color rgb="FFFFC000"/>
              </font>
            </x14:dxf>
          </x14:cfRule>
          <x14:cfRule type="expression" priority="97" id="{AB1FFFAA-815E-4713-AF1D-33E8AE4DB556}">
            <xm:f>AND(fEntP='Dim. Adm.'!C31,$C$9&gt;'Dim. Adm.'!F31)</xm:f>
            <x14:dxf>
              <font>
                <color rgb="FFFFC000"/>
              </font>
            </x14:dxf>
          </x14:cfRule>
          <x14:cfRule type="expression" priority="103" id="{815F60B6-2126-4E6A-8AFF-44B64D3877A0}">
            <xm:f>AND(fEntP='Dim. Adm.'!C25,$C$9&gt;'Dim. Adm.'!F25)</xm:f>
            <x14:dxf>
              <font>
                <color rgb="FFFFC000"/>
              </font>
            </x14:dxf>
          </x14:cfRule>
          <x14:cfRule type="expression" priority="102" id="{2E948A9B-1E2E-4A2F-BA08-06CEE6F7F778}">
            <xm:f>AND(fEntP='Dim. Adm.'!C26,$C$9&gt;'Dim. Adm.'!F26)</xm:f>
            <x14:dxf>
              <font>
                <color rgb="FFFFC000"/>
              </font>
            </x14:dxf>
          </x14:cfRule>
          <x14:cfRule type="expression" priority="101" id="{8DECC3C6-6F81-4B54-9741-E9D5ABC23132}">
            <xm:f>AND(fEntP='Dim. Adm.'!C27,$C$9&gt;'Dim. Adm.'!F27)</xm:f>
            <x14:dxf>
              <font>
                <color rgb="FFFFC000"/>
              </font>
            </x14:dxf>
          </x14:cfRule>
          <xm:sqref>E9:G9</xm:sqref>
        </x14:conditionalFormatting>
        <x14:conditionalFormatting xmlns:xm="http://schemas.microsoft.com/office/excel/2006/main">
          <x14:cfRule type="expression" priority="319" id="{07073387-0831-4074-8421-0FD2509A3135}">
            <xm:f>AND(fEntP='Dim. Adm.'!A5,$L$9&gt;'Dim. Adm.'!E5)</xm:f>
            <x14:dxf>
              <font>
                <color rgb="FFFFC000"/>
              </font>
            </x14:dxf>
          </x14:cfRule>
          <x14:cfRule type="expression" priority="320" id="{DE77C7AA-0812-4353-BDD7-E2C34139C227}">
            <xm:f>AND(fEntP='Dim. Adm.'!A4,$L$9&gt;'Dim. Adm.'!E4)</xm:f>
            <x14:dxf>
              <font>
                <color rgb="FFFFC000"/>
              </font>
            </x14:dxf>
          </x14:cfRule>
          <x14:cfRule type="expression" priority="321" id="{6E4BC559-CE9B-4C83-9019-645969937C40}">
            <xm:f>AND(fEntP='Dim. Adm.'!A3,L9&gt;'Dim. Adm.'!E3)</xm:f>
            <x14:dxf>
              <font>
                <color rgb="FFFFC000"/>
              </font>
            </x14:dxf>
          </x14:cfRule>
          <x14:cfRule type="expression" priority="301" id="{A0908032-C96F-42F1-9933-02DE1D677A24}">
            <xm:f>AND(fEntP='Dim. Adm.'!A23,$L$9&gt;'Dim. Adm.'!E23)</xm:f>
            <x14:dxf>
              <font>
                <color rgb="FFFFC000"/>
              </font>
            </x14:dxf>
          </x14:cfRule>
          <x14:cfRule type="expression" priority="314" id="{A068D2DC-BC73-469C-89E1-AAB15741BC25}">
            <xm:f>AND(fEntP='Dim. Adm.'!A10,$L$9&gt;'Dim. Adm.'!E10)</xm:f>
            <x14:dxf>
              <font>
                <color rgb="FFFFC000"/>
              </font>
            </x14:dxf>
          </x14:cfRule>
          <x14:cfRule type="expression" priority="293" id="{7848E51C-8769-4240-8EBB-620283BFFB22}">
            <xm:f>AND(fEntP='Dim. Adm.'!A31,$L$9&gt;'Dim. Adm.'!#REF!)</xm:f>
            <x14:dxf>
              <font>
                <color rgb="FFFFC000"/>
              </font>
            </x14:dxf>
          </x14:cfRule>
          <x14:cfRule type="expression" priority="294" id="{12B73C25-B990-4244-8A50-4031D69D938E}">
            <xm:f>AND(fEntP='Dim. Adm.'!A30,$L$9&gt;'Dim. Adm.'!#REF!)</xm:f>
            <x14:dxf>
              <font>
                <color rgb="FFFFC000"/>
              </font>
            </x14:dxf>
          </x14:cfRule>
          <x14:cfRule type="expression" priority="295" id="{27CDBD65-EEE4-41AC-84FD-CB0F4E6D5C7A}">
            <xm:f>AND(fEntP='Dim. Adm.'!A29,$L$9&gt;'Dim. Adm.'!#REF!)</xm:f>
            <x14:dxf>
              <font>
                <color rgb="FFFFC000"/>
              </font>
            </x14:dxf>
          </x14:cfRule>
          <x14:cfRule type="expression" priority="296" id="{53153092-41B8-40AF-B0E6-5079EFCED5B1}">
            <xm:f>AND(fEntP='Dim. Adm.'!A28,$L$9&gt;'Dim. Adm.'!#REF!)</xm:f>
            <x14:dxf>
              <font>
                <color rgb="FFFFC000"/>
              </font>
            </x14:dxf>
          </x14:cfRule>
          <x14:cfRule type="expression" priority="297" id="{9215D8AA-56B8-4BE5-AA31-FFC1ED217F73}">
            <xm:f>AND(fEntP='Dim. Adm.'!A27,$L$9&gt;'Dim. Adm.'!#REF!)</xm:f>
            <x14:dxf>
              <font>
                <color rgb="FFFFC000"/>
              </font>
            </x14:dxf>
          </x14:cfRule>
          <x14:cfRule type="expression" priority="298" id="{E52CDED3-9FFE-4505-8482-F135A41BAE9C}">
            <xm:f>AND(fEntP='Dim. Adm.'!A26,$L$9&gt;'Dim. Adm.'!#REF!)</xm:f>
            <x14:dxf>
              <font>
                <color rgb="FFFFC000"/>
              </font>
            </x14:dxf>
          </x14:cfRule>
          <x14:cfRule type="expression" priority="300" id="{F7F6F19E-AE35-4B40-B172-21890214A2AC}">
            <xm:f>AND(fEntP='Dim. Adm.'!A24,$L$9&gt;'Dim. Adm.'!E24)</xm:f>
            <x14:dxf>
              <font>
                <color rgb="FFFFC000"/>
              </font>
            </x14:dxf>
          </x14:cfRule>
          <x14:cfRule type="expression" priority="315" id="{5ABB9830-6E54-4DE4-92FA-99513D7CE06F}">
            <xm:f>AND(fEntP='Dim. Adm.'!A9,$L$9&gt;'Dim. Adm.'!E9)</xm:f>
            <x14:dxf>
              <font>
                <color rgb="FFFFC000"/>
              </font>
            </x14:dxf>
          </x14:cfRule>
          <x14:cfRule type="expression" priority="302" id="{DAB1C6F8-4019-44F7-9542-B7C9A3744879}">
            <xm:f>AND(fEntP='Dim. Adm.'!A22,$L$9&gt;'Dim. Adm.'!E22)</xm:f>
            <x14:dxf>
              <font>
                <color rgb="FFFFC000"/>
              </font>
            </x14:dxf>
          </x14:cfRule>
          <x14:cfRule type="expression" priority="303" id="{2637C143-1194-429C-97B4-B4B35C7163F5}">
            <xm:f>AND(fEntP='Dim. Adm.'!A21,$L$9&gt;'Dim. Adm.'!E21)</xm:f>
            <x14:dxf>
              <font>
                <color rgb="FFFFC000"/>
              </font>
            </x14:dxf>
          </x14:cfRule>
          <x14:cfRule type="expression" priority="304" id="{33BC9BCE-1669-4EC3-8A3E-E78A3B50A933}">
            <xm:f>AND(fEntP='Dim. Adm.'!A20,$L$9&gt;'Dim. Adm.'!E20)</xm:f>
            <x14:dxf>
              <font>
                <color rgb="FFFFC000"/>
              </font>
            </x14:dxf>
          </x14:cfRule>
          <x14:cfRule type="expression" priority="305" id="{A652B3B5-F6C3-4EF4-B69B-52B287883FB6}">
            <xm:f>AND(fEntP='Dim. Adm.'!A19,$L$9&gt;'Dim. Adm.'!E19)</xm:f>
            <x14:dxf>
              <font>
                <color rgb="FFFFC000"/>
              </font>
            </x14:dxf>
          </x14:cfRule>
          <x14:cfRule type="expression" priority="306" id="{60BCAEFC-C34E-490F-A522-335003D636C5}">
            <xm:f>AND(fEntP='Dim. Adm.'!A18,$L$9&gt;'Dim. Adm.'!E18)</xm:f>
            <x14:dxf>
              <font>
                <color rgb="FFFFC000"/>
              </font>
            </x14:dxf>
          </x14:cfRule>
          <x14:cfRule type="expression" priority="307" id="{48E218D8-4745-4F83-A48B-86EA37BCF004}">
            <xm:f>AND(fEntP='Dim. Adm.'!A17,$L$9&gt;'Dim. Adm.'!E17)</xm:f>
            <x14:dxf>
              <font>
                <color rgb="FFFFC000"/>
              </font>
            </x14:dxf>
          </x14:cfRule>
          <x14:cfRule type="expression" priority="308" id="{0690279D-7AC9-45ED-86A2-AD31AAEF52D9}">
            <xm:f>AND(fEntP='Dim. Adm.'!A16,$L$9&gt;'Dim. Adm.'!E16)</xm:f>
            <x14:dxf>
              <font>
                <color rgb="FFFFC000"/>
              </font>
            </x14:dxf>
          </x14:cfRule>
          <x14:cfRule type="expression" priority="309" id="{5864ECF4-8B01-49C4-A69A-D723724A2F5E}">
            <xm:f>AND(fEntP='Dim. Adm.'!A15,$L$9&gt;'Dim. Adm.'!E15)</xm:f>
            <x14:dxf>
              <font>
                <color rgb="FFFFC000"/>
              </font>
            </x14:dxf>
          </x14:cfRule>
          <x14:cfRule type="expression" priority="310" id="{5341B3F1-78D3-453D-B082-D5E6089A371B}">
            <xm:f>AND(fEntP='Dim. Adm.'!A14,$L$9&gt;'Dim. Adm.'!E14)</xm:f>
            <x14:dxf>
              <font>
                <color rgb="FFFFC000"/>
              </font>
            </x14:dxf>
          </x14:cfRule>
          <x14:cfRule type="expression" priority="311" id="{5CAB843D-BD6D-418E-A2A6-4D539C1B4011}">
            <xm:f>AND(fEntP='Dim. Adm.'!A13,$L$9&gt;'Dim. Adm.'!E13)</xm:f>
            <x14:dxf>
              <font>
                <color rgb="FFFFC000"/>
              </font>
            </x14:dxf>
          </x14:cfRule>
          <x14:cfRule type="expression" priority="312" id="{14AC6FF1-9229-4EDF-A574-1D4188D0FC55}">
            <xm:f>AND(fEntP='Dim. Adm.'!A12,$L$9&gt;'Dim. Adm.'!E12)</xm:f>
            <x14:dxf>
              <font>
                <color rgb="FFFFC000"/>
              </font>
            </x14:dxf>
          </x14:cfRule>
          <x14:cfRule type="expression" priority="313" id="{E58F7D38-EB1A-444A-948C-EA0EFEAFBEAD}">
            <xm:f>AND(fEntP='Dim. Adm.'!A11,$L$9&gt;'Dim. Adm.'!E11)</xm:f>
            <x14:dxf>
              <font>
                <color rgb="FFFFC000"/>
              </font>
            </x14:dxf>
          </x14:cfRule>
          <x14:cfRule type="expression" priority="299" id="{EA0593D7-433C-43EE-9D27-50717A303B0C}">
            <xm:f>AND(fEntP='Dim. Adm.'!A25,$L$9&gt;'Dim. Adm.'!#REF!)</xm:f>
            <x14:dxf>
              <font>
                <color rgb="FFFFC000"/>
              </font>
            </x14:dxf>
          </x14:cfRule>
          <x14:cfRule type="expression" priority="316" id="{90027078-69B6-4DB7-BE0C-BF7F10857AE8}">
            <xm:f>AND(fEntP='Dim. Adm.'!A8,$L$9&gt;'Dim. Adm.'!E8)</xm:f>
            <x14:dxf>
              <font>
                <color rgb="FFFFC000"/>
              </font>
            </x14:dxf>
          </x14:cfRule>
          <x14:cfRule type="expression" priority="317" id="{7AAAAF79-842D-4A12-A85B-DB7EE481F42B}">
            <xm:f>AND(fEntP='Dim. Adm.'!A7,$L$9&gt;'Dim. Adm.'!E7)</xm:f>
            <x14:dxf>
              <font>
                <color rgb="FFFFC000"/>
              </font>
            </x14:dxf>
          </x14:cfRule>
          <x14:cfRule type="expression" priority="318" id="{82233550-D808-45A9-95BE-AE8A68B45A0C}">
            <xm:f>AND(fEntP='Dim. Adm.'!A6,$L$9&gt;'Dim. Adm.'!E6)</xm:f>
            <x14:dxf>
              <font>
                <color rgb="FFFFC000"/>
              </font>
            </x14:dxf>
          </x14:cfRule>
          <xm:sqref>L9:N9</xm:sqref>
        </x14:conditionalFormatting>
        <x14:conditionalFormatting xmlns:xm="http://schemas.microsoft.com/office/excel/2006/main">
          <x14:cfRule type="expression" priority="5" id="{155EBEBB-2E01-49A8-9D1D-E65D522D9885}">
            <xm:f>AND(fSorP='Dim. Adm.'!A3,fSorTAR&gt;'Dim. Adm.'!C3)</xm:f>
            <x14:dxf>
              <font>
                <color rgb="FFFFC000"/>
              </font>
            </x14:dxf>
          </x14:cfRule>
          <x14:cfRule type="expression" priority="4" id="{11A6E7D1-4268-4440-92C4-E388F34AAE20}">
            <xm:f>AND(fSorP='Dim. Adm.'!A4,fSorTAR&gt;'Dim. Adm.'!C4)</xm:f>
            <x14:dxf>
              <font>
                <color rgb="FFFFC000"/>
              </font>
            </x14:dxf>
          </x14:cfRule>
          <xm:sqref>L26:N26</xm:sqref>
        </x14:conditionalFormatting>
        <x14:conditionalFormatting xmlns:xm="http://schemas.microsoft.com/office/excel/2006/main">
          <x14:cfRule type="expression" priority="92" id="{CAD1B0AC-F43D-4396-A36E-F41D6B7E404F}">
            <xm:f>AND(fSorP='Dim. Adm.'!A3,fSorTair&gt;'Dim. Adm.'!G3)</xm:f>
            <x14:dxf>
              <font>
                <color rgb="FFFFC000"/>
              </font>
            </x14:dxf>
          </x14:cfRule>
          <x14:cfRule type="expression" priority="91" id="{50214EB0-90FB-4F54-A9D5-E5EAC5E070CD}">
            <xm:f>AND(fSorP='Dim. Adm.'!A4,fSorTair&gt;'Dim. Adm.'!G4)</xm:f>
            <x14:dxf>
              <font>
                <color rgb="FFFFC000"/>
              </font>
            </x14:dxf>
          </x14:cfRule>
          <x14:cfRule type="expression" priority="90" id="{67D4E5F0-3166-40F1-8D85-02D39FE65A29}">
            <xm:f>AND(fSorP='Dim. Adm.'!A5,fSorTair&gt;'Dim. Adm.'!G5)</xm:f>
            <x14:dxf>
              <font>
                <color rgb="FFFFC000"/>
              </font>
            </x14:dxf>
          </x14:cfRule>
          <x14:cfRule type="expression" priority="84" id="{BAA7C792-9B35-49D8-A101-DA10DDA73C4E}">
            <xm:f>AND(fSorP='Dim. Adm.'!A6,fSorTair&gt;'Dim. Adm.'!H6)</xm:f>
            <x14:dxf>
              <font>
                <color rgb="FFFF0000"/>
              </font>
            </x14:dxf>
          </x14:cfRule>
          <x14:cfRule type="expression" priority="89" id="{FDFD05E1-9C8C-45F6-BD28-237FA52F4B6C}">
            <xm:f>AND(fSorP='Dim. Adm.'!A6,fSorTair&gt;'Dim. Adm.'!G6)</xm:f>
            <x14:dxf>
              <font>
                <color rgb="FFFFC000"/>
              </font>
            </x14:dxf>
          </x14:cfRule>
          <x14:cfRule type="expression" priority="81" id="{AB326FAF-32AB-4B22-8217-5F8F36C87742}">
            <xm:f>AND(fSorP='Dim. Adm.'!A3,fSorTair&gt;'Dim. Adm.'!H3)</xm:f>
            <x14:dxf>
              <font>
                <color rgb="FFFF0000"/>
              </font>
            </x14:dxf>
          </x14:cfRule>
          <x14:cfRule type="expression" priority="82" id="{DDEC7A55-DC18-4231-9798-7F6FFEA0A01C}">
            <xm:f>AND(fSorP='Dim. Adm.'!A4,fSorTair&gt;'Dim. Adm.'!H4)</xm:f>
            <x14:dxf>
              <font>
                <color rgb="FFFF0000"/>
              </font>
            </x14:dxf>
          </x14:cfRule>
          <x14:cfRule type="expression" priority="83" id="{03BA5FC2-4F76-43AB-B345-F196D55FCBFD}">
            <xm:f>AND(fSorP='Dim. Adm.'!A5,fSorTair&gt;'Dim. Adm.'!H5)</xm:f>
            <x14:dxf>
              <font>
                <color rgb="FFFF0000"/>
              </font>
            </x14:dxf>
          </x14:cfRule>
          <xm:sqref>L27:N27</xm:sqref>
        </x14:conditionalFormatting>
      </x14:conditionalFormattings>
    </ext>
    <ext xmlns:x14="http://schemas.microsoft.com/office/spreadsheetml/2009/9/main" uri="{CCE6A557-97BC-4b89-ADB6-D9C93CAAB3DF}">
      <x14:dataValidations xmlns:xm="http://schemas.microsoft.com/office/excel/2006/main" xWindow="833" yWindow="864" count="9">
        <x14:dataValidation type="list" errorStyle="warning" operator="equal" allowBlank="1" showErrorMessage="1" errorTitle="Licence de Capitaine-pilote" error="Ce Capitaine n'a pas de licence de pilote." xr:uid="{00000000-0002-0000-0000-000028000000}">
          <x14:formula1>
            <xm:f>Navires!$K$2:$K$12</xm:f>
          </x14:formula1>
          <x14:formula2>
            <xm:f>0</xm:f>
          </x14:formula2>
          <xm:sqref>L11:M11</xm:sqref>
        </x14:dataValidation>
        <x14:dataValidation type="list" operator="equal" showInputMessage="1" showErrorMessage="1" promptTitle="Nom de la société consignataire" prompt="Choisissez le nom de la société." xr:uid="{00000000-0002-0000-0000-000029000000}">
          <x14:formula1>
            <xm:f>Navires!$F$2:$F$30</xm:f>
          </x14:formula1>
          <x14:formula2>
            <xm:f>0</xm:f>
          </x14:formula2>
          <xm:sqref>C11</xm:sqref>
        </x14:dataValidation>
        <x14:dataValidation type="list" operator="equal" allowBlank="1" showInputMessage="1" showErrorMessage="1" promptTitle="Appareillage du poste" prompt="Choisissez le poste que_x000a_quittera le navire." xr:uid="{00000000-0002-0000-0000-00002B000000}">
          <x14:formula1>
            <xm:f>Navires!$I$2:$I$34</xm:f>
          </x14:formula1>
          <x14:formula2>
            <xm:f>0</xm:f>
          </x14:formula2>
          <xm:sqref>L19</xm:sqref>
        </x14:dataValidation>
        <x14:dataValidation type="list" operator="equal" allowBlank="1" showInputMessage="1" showErrorMessage="1" promptTitle="Accostage au poste" prompt="Choisissez le poste auquel_x000a_accostera le navire." xr:uid="{00000000-0002-0000-0000-00002C000000}">
          <x14:formula1>
            <xm:f>Navires!$I$2:$I$38</xm:f>
          </x14:formula1>
          <x14:formula2>
            <xm:f>0</xm:f>
          </x14:formula2>
          <xm:sqref>E19</xm:sqref>
        </x14:dataValidation>
        <x14:dataValidation type="list" operator="equal" allowBlank="1" showInputMessage="1" showErrorMessage="1" promptTitle="Appareillage DU poste" prompt="Choisissez le poste que_x000a_quittera le navire." xr:uid="{00000000-0002-0000-0000-00002D000000}">
          <x14:formula1>
            <xm:f>Navires!$I$2:$I$34</xm:f>
          </x14:formula1>
          <x14:formula2>
            <xm:f>0</xm:f>
          </x14:formula2>
          <xm:sqref>G19</xm:sqref>
        </x14:dataValidation>
        <x14:dataValidation type="list" operator="equal" allowBlank="1" showInputMessage="1" showErrorMessage="1" promptTitle="Accostage AU poste" prompt="Choisissez le poste auquel_x000a_accostera le navire." xr:uid="{00000000-0002-0000-0000-00002E000000}">
          <x14:formula1>
            <xm:f>Navires!$I$2:$I$38</xm:f>
          </x14:formula1>
          <x14:formula2>
            <xm:f>0</xm:f>
          </x14:formula2>
          <xm:sqref>I19</xm:sqref>
        </x14:dataValidation>
        <x14:dataValidation type="list" operator="equal" showErrorMessage="1" errorTitle="Erreur de case" error="Case réservée au Mouvement" xr:uid="{00000000-0002-0000-0000-00002F000000}">
          <x14:formula1>
            <xm:f>IF($C$16="ENTREE","Rade",Navires!$I$2:$I$38)</xm:f>
          </x14:formula1>
          <x14:formula2>
            <xm:f>0</xm:f>
          </x14:formula2>
          <xm:sqref>C19</xm:sqref>
        </x14:dataValidation>
        <x14:dataValidation type="list" operator="equal" showErrorMessage="1" errorTitle="Erreur de case" error="Case réservée au Mouvement" xr:uid="{00000000-0002-0000-0000-000030000000}">
          <x14:formula1>
            <xm:f>IF($L$16="SORTIE","Rade",Navires!$I$2:$I$38)</xm:f>
          </x14:formula1>
          <x14:formula2>
            <xm:f>0</xm:f>
          </x14:formula2>
          <xm:sqref>N19</xm:sqref>
        </x14:dataValidation>
        <x14:dataValidation type="list" allowBlank="1" showInputMessage="1" showErrorMessage="1" error="Renseigner le nom du navires dans l'onglet Navires" xr:uid="{DA9EE086-DB34-458F-9F9D-B0700E5CBE2A}">
          <x14:formula1>
            <xm:f>Navires!$A$2:$A$1966</xm:f>
          </x14:formula1>
          <xm:sqref>C7:N7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M1639"/>
  <sheetViews>
    <sheetView workbookViewId="0">
      <pane ySplit="1" topLeftCell="A1244" activePane="bottomLeft" state="frozen"/>
      <selection pane="bottomLeft" activeCell="A1274" sqref="A1274:E1274"/>
    </sheetView>
  </sheetViews>
  <sheetFormatPr baseColWidth="10" defaultColWidth="7.5546875" defaultRowHeight="13.8"/>
  <cols>
    <col min="1" max="1" width="29.88671875" customWidth="1"/>
    <col min="2" max="2" width="10.109375" style="8" customWidth="1"/>
    <col min="3" max="3" width="8.6640625" style="8" customWidth="1"/>
    <col min="4" max="4" width="11.33203125" style="79" customWidth="1"/>
    <col min="5" max="5" width="7.5546875" bestFit="1" customWidth="1"/>
    <col min="6" max="6" width="31.88671875" customWidth="1"/>
    <col min="7" max="7" width="8.6640625" style="9" customWidth="1"/>
    <col min="8" max="8" width="2.5546875" customWidth="1"/>
    <col min="9" max="9" width="7.5546875" style="9"/>
    <col min="10" max="10" width="23" customWidth="1"/>
    <col min="11" max="11" width="21.6640625" customWidth="1"/>
    <col min="12" max="12" width="46.5546875" customWidth="1"/>
    <col min="13" max="13" width="9.44140625" style="9" customWidth="1"/>
  </cols>
  <sheetData>
    <row r="1" spans="1:13" s="5" customFormat="1">
      <c r="A1" s="10" t="s">
        <v>20</v>
      </c>
      <c r="B1" s="11" t="s">
        <v>12</v>
      </c>
      <c r="C1" s="11" t="s">
        <v>13</v>
      </c>
      <c r="D1" s="77" t="s">
        <v>21</v>
      </c>
      <c r="E1" s="10" t="s">
        <v>1025</v>
      </c>
      <c r="F1" s="12" t="s">
        <v>22</v>
      </c>
      <c r="G1" s="12" t="s">
        <v>23</v>
      </c>
      <c r="H1"/>
      <c r="I1" s="12" t="s">
        <v>24</v>
      </c>
      <c r="J1" s="12" t="s">
        <v>25</v>
      </c>
      <c r="K1" s="12" t="s">
        <v>14</v>
      </c>
      <c r="L1" s="12"/>
      <c r="M1" s="12" t="s">
        <v>26</v>
      </c>
    </row>
    <row r="2" spans="1:13">
      <c r="A2" s="44" t="s">
        <v>1713</v>
      </c>
      <c r="B2" s="47">
        <v>127.2</v>
      </c>
      <c r="C2" s="47">
        <v>20.399999999999999</v>
      </c>
      <c r="D2" s="78" t="s">
        <v>1714</v>
      </c>
      <c r="E2" s="44">
        <v>8.7140000000000004</v>
      </c>
      <c r="G2"/>
      <c r="I2" s="13"/>
    </row>
    <row r="3" spans="1:13">
      <c r="A3" s="44" t="s">
        <v>1026</v>
      </c>
      <c r="B3" s="47">
        <v>200</v>
      </c>
      <c r="C3" s="47">
        <v>32.200000000000003</v>
      </c>
      <c r="D3" s="78" t="s">
        <v>1027</v>
      </c>
      <c r="E3" s="44">
        <v>13.01</v>
      </c>
      <c r="F3" s="14" t="s">
        <v>28</v>
      </c>
      <c r="G3" s="13" t="s">
        <v>29</v>
      </c>
      <c r="I3" s="13">
        <v>10</v>
      </c>
      <c r="J3" s="44" t="s">
        <v>743</v>
      </c>
      <c r="K3" s="44" t="s">
        <v>1688</v>
      </c>
      <c r="L3" s="45" t="str">
        <f t="shared" ref="L3:L16" si="0">IF(OR(J3="",K3=""),"",J3&amp;" / "&amp;K3)</f>
        <v>NIVOSE / BOIKO</v>
      </c>
      <c r="M3" s="46">
        <v>45675</v>
      </c>
    </row>
    <row r="4" spans="1:13">
      <c r="A4" s="44" t="s">
        <v>27</v>
      </c>
      <c r="B4" s="47">
        <v>208.8</v>
      </c>
      <c r="C4" s="47">
        <v>29.8</v>
      </c>
      <c r="D4" s="78">
        <v>9429314</v>
      </c>
      <c r="E4" s="44"/>
      <c r="F4" s="14" t="s">
        <v>34</v>
      </c>
      <c r="G4" s="13" t="s">
        <v>35</v>
      </c>
      <c r="I4" s="13">
        <v>11</v>
      </c>
      <c r="J4" s="44"/>
      <c r="K4" s="44"/>
      <c r="L4" s="45" t="str">
        <f t="shared" si="0"/>
        <v/>
      </c>
      <c r="M4" s="46"/>
    </row>
    <row r="5" spans="1:13">
      <c r="A5" s="44" t="s">
        <v>31</v>
      </c>
      <c r="B5" s="47">
        <v>184</v>
      </c>
      <c r="C5" s="47">
        <v>27.3</v>
      </c>
      <c r="D5" s="78">
        <v>9587829</v>
      </c>
      <c r="E5" s="44"/>
      <c r="F5" s="14" t="s">
        <v>40</v>
      </c>
      <c r="G5" s="13" t="s">
        <v>41</v>
      </c>
      <c r="I5" s="13">
        <v>14</v>
      </c>
      <c r="J5" s="44"/>
      <c r="K5" s="44"/>
      <c r="L5" s="45" t="str">
        <f t="shared" si="0"/>
        <v/>
      </c>
      <c r="M5" s="46"/>
    </row>
    <row r="6" spans="1:13">
      <c r="A6" s="44" t="s">
        <v>1028</v>
      </c>
      <c r="B6" s="47">
        <v>222.2</v>
      </c>
      <c r="C6" s="47">
        <v>30</v>
      </c>
      <c r="D6" s="78" t="s">
        <v>1029</v>
      </c>
      <c r="E6" s="44">
        <v>12.019</v>
      </c>
      <c r="F6" s="14" t="s">
        <v>44</v>
      </c>
      <c r="G6" s="13" t="s">
        <v>45</v>
      </c>
      <c r="I6" s="13">
        <v>15</v>
      </c>
      <c r="J6" s="44"/>
      <c r="K6" s="44"/>
      <c r="L6" s="45" t="str">
        <f t="shared" si="0"/>
        <v/>
      </c>
      <c r="M6" s="45"/>
    </row>
    <row r="7" spans="1:13">
      <c r="A7" s="44" t="s">
        <v>33</v>
      </c>
      <c r="B7" s="47">
        <v>179.8</v>
      </c>
      <c r="C7" s="47">
        <v>30.1</v>
      </c>
      <c r="D7" s="78">
        <v>9595785</v>
      </c>
      <c r="E7" s="44"/>
      <c r="F7" s="14" t="s">
        <v>47</v>
      </c>
      <c r="G7" s="13" t="s">
        <v>48</v>
      </c>
      <c r="I7" s="13">
        <v>20</v>
      </c>
      <c r="J7" s="44"/>
      <c r="K7" s="44"/>
      <c r="L7" s="45" t="str">
        <f t="shared" si="0"/>
        <v/>
      </c>
      <c r="M7" s="45"/>
    </row>
    <row r="8" spans="1:13">
      <c r="A8" s="44" t="s">
        <v>1030</v>
      </c>
      <c r="B8" s="47">
        <v>168</v>
      </c>
      <c r="C8" s="47">
        <v>25.3</v>
      </c>
      <c r="D8" s="78" t="s">
        <v>1031</v>
      </c>
      <c r="E8" s="44">
        <v>10.199999999999999</v>
      </c>
      <c r="F8" s="41" t="s">
        <v>1023</v>
      </c>
      <c r="G8" s="9" t="s">
        <v>1024</v>
      </c>
      <c r="I8" s="13">
        <v>21</v>
      </c>
      <c r="J8" s="44"/>
      <c r="K8" s="44"/>
      <c r="L8" s="45" t="str">
        <f t="shared" si="0"/>
        <v/>
      </c>
      <c r="M8" s="45"/>
    </row>
    <row r="9" spans="1:13">
      <c r="A9" s="44" t="s">
        <v>36</v>
      </c>
      <c r="B9" s="47">
        <v>172</v>
      </c>
      <c r="C9" s="47">
        <v>23</v>
      </c>
      <c r="D9" s="78">
        <v>8609656</v>
      </c>
      <c r="E9" s="44"/>
      <c r="F9" s="14" t="s">
        <v>51</v>
      </c>
      <c r="G9" s="13" t="s">
        <v>52</v>
      </c>
      <c r="I9" s="13">
        <v>1</v>
      </c>
      <c r="J9" s="44"/>
      <c r="K9" s="44"/>
      <c r="L9" s="45" t="str">
        <f t="shared" si="0"/>
        <v/>
      </c>
      <c r="M9" s="45"/>
    </row>
    <row r="10" spans="1:13">
      <c r="A10" s="44" t="s">
        <v>37</v>
      </c>
      <c r="B10" s="47">
        <v>176</v>
      </c>
      <c r="C10" s="47">
        <v>31.1</v>
      </c>
      <c r="D10" s="78">
        <v>9446881</v>
      </c>
      <c r="E10" s="44"/>
      <c r="F10" s="14" t="s">
        <v>54</v>
      </c>
      <c r="G10" s="13" t="s">
        <v>55</v>
      </c>
      <c r="I10" s="13">
        <v>2</v>
      </c>
      <c r="J10" s="44"/>
      <c r="K10" s="44"/>
      <c r="L10" s="45" t="str">
        <f t="shared" si="0"/>
        <v/>
      </c>
      <c r="M10" s="45"/>
    </row>
    <row r="11" spans="1:13">
      <c r="A11" s="44" t="s">
        <v>38</v>
      </c>
      <c r="B11" s="47">
        <v>189.8</v>
      </c>
      <c r="C11" s="47">
        <v>32.200000000000003</v>
      </c>
      <c r="D11" s="78">
        <v>9240811</v>
      </c>
      <c r="E11" s="44"/>
      <c r="F11" s="14" t="s">
        <v>58</v>
      </c>
      <c r="G11" s="13" t="s">
        <v>59</v>
      </c>
      <c r="I11" s="13">
        <v>3</v>
      </c>
      <c r="J11" s="44"/>
      <c r="K11" s="44"/>
      <c r="L11" s="45" t="str">
        <f t="shared" si="0"/>
        <v/>
      </c>
      <c r="M11" s="45"/>
    </row>
    <row r="12" spans="1:13">
      <c r="A12" s="44" t="s">
        <v>39</v>
      </c>
      <c r="B12" s="47">
        <v>88.5</v>
      </c>
      <c r="C12" s="47">
        <v>12.8</v>
      </c>
      <c r="D12" s="78">
        <v>9375862</v>
      </c>
      <c r="E12" s="44"/>
      <c r="F12" s="14" t="s">
        <v>62</v>
      </c>
      <c r="G12" s="13" t="s">
        <v>63</v>
      </c>
      <c r="I12" s="13">
        <v>4</v>
      </c>
      <c r="J12" s="44"/>
      <c r="K12" s="44"/>
      <c r="L12" s="45" t="str">
        <f t="shared" si="0"/>
        <v/>
      </c>
      <c r="M12" s="45"/>
    </row>
    <row r="13" spans="1:13">
      <c r="A13" s="44" t="s">
        <v>43</v>
      </c>
      <c r="B13" s="47">
        <v>50</v>
      </c>
      <c r="C13" s="47">
        <v>15.5</v>
      </c>
      <c r="D13" s="78"/>
      <c r="E13" s="44"/>
      <c r="F13" s="14" t="s">
        <v>67</v>
      </c>
      <c r="G13" s="13" t="s">
        <v>68</v>
      </c>
      <c r="I13" s="13" t="s">
        <v>56</v>
      </c>
      <c r="J13" s="44"/>
      <c r="K13" s="44"/>
      <c r="L13" s="45" t="str">
        <f t="shared" si="0"/>
        <v/>
      </c>
      <c r="M13" s="45"/>
    </row>
    <row r="14" spans="1:13" ht="27.6">
      <c r="A14" s="44" t="s">
        <v>46</v>
      </c>
      <c r="B14" s="47">
        <v>199</v>
      </c>
      <c r="C14" s="47">
        <v>32.200000000000003</v>
      </c>
      <c r="D14" s="78">
        <v>9316139</v>
      </c>
      <c r="E14" s="44"/>
      <c r="F14" s="15" t="s">
        <v>70</v>
      </c>
      <c r="G14" s="13" t="s">
        <v>71</v>
      </c>
      <c r="I14" s="13" t="s">
        <v>60</v>
      </c>
      <c r="J14" s="46"/>
      <c r="K14" s="46"/>
      <c r="L14" s="45" t="str">
        <f t="shared" si="0"/>
        <v/>
      </c>
      <c r="M14" s="45"/>
    </row>
    <row r="15" spans="1:13" ht="27.6">
      <c r="A15" s="44" t="s">
        <v>1032</v>
      </c>
      <c r="B15" s="47">
        <v>253.3</v>
      </c>
      <c r="C15" s="47">
        <v>37.799999999999997</v>
      </c>
      <c r="D15" s="78" t="s">
        <v>1033</v>
      </c>
      <c r="E15" s="44">
        <v>13.6991</v>
      </c>
      <c r="F15" s="15" t="s">
        <v>73</v>
      </c>
      <c r="G15" s="13" t="s">
        <v>74</v>
      </c>
      <c r="I15" s="13" t="s">
        <v>64</v>
      </c>
      <c r="J15" s="44"/>
      <c r="K15" s="44"/>
      <c r="L15" s="45" t="str">
        <f t="shared" si="0"/>
        <v/>
      </c>
      <c r="M15" s="45"/>
    </row>
    <row r="16" spans="1:13">
      <c r="A16" s="44" t="s">
        <v>1034</v>
      </c>
      <c r="B16" s="47">
        <v>253.3</v>
      </c>
      <c r="C16" s="47">
        <v>37.799999999999997</v>
      </c>
      <c r="D16" s="78" t="s">
        <v>1035</v>
      </c>
      <c r="E16" s="44">
        <v>13.6991</v>
      </c>
      <c r="F16" s="14" t="s">
        <v>79</v>
      </c>
      <c r="G16" s="13" t="s">
        <v>80</v>
      </c>
      <c r="I16" s="13">
        <v>6</v>
      </c>
      <c r="J16" s="44"/>
      <c r="K16" s="44"/>
      <c r="L16" s="45" t="str">
        <f t="shared" si="0"/>
        <v/>
      </c>
      <c r="M16" s="45"/>
    </row>
    <row r="17" spans="1:13">
      <c r="A17" s="44" t="s">
        <v>49</v>
      </c>
      <c r="B17" s="47">
        <v>133.1</v>
      </c>
      <c r="C17" s="47">
        <v>20.7</v>
      </c>
      <c r="D17" s="78">
        <v>9100822</v>
      </c>
      <c r="E17" s="44"/>
      <c r="F17" s="14" t="s">
        <v>86</v>
      </c>
      <c r="G17" s="13" t="s">
        <v>87</v>
      </c>
      <c r="I17" s="13">
        <v>7</v>
      </c>
      <c r="J17" s="44"/>
      <c r="K17" s="44"/>
      <c r="L17" s="44"/>
      <c r="M17" s="45"/>
    </row>
    <row r="18" spans="1:13">
      <c r="A18" s="44" t="s">
        <v>50</v>
      </c>
      <c r="B18" s="47">
        <v>122.1</v>
      </c>
      <c r="C18" s="47">
        <v>19.7</v>
      </c>
      <c r="D18" s="78">
        <v>9574999</v>
      </c>
      <c r="E18" s="44"/>
      <c r="I18" s="13">
        <v>8</v>
      </c>
      <c r="J18" s="44"/>
      <c r="K18" s="44"/>
      <c r="L18" s="44"/>
      <c r="M18" s="45"/>
    </row>
    <row r="19" spans="1:13">
      <c r="A19" s="44" t="s">
        <v>53</v>
      </c>
      <c r="B19" s="47">
        <v>85</v>
      </c>
      <c r="C19" s="47">
        <v>13.5</v>
      </c>
      <c r="D19" s="78"/>
      <c r="E19" s="44"/>
      <c r="I19" s="13">
        <v>9</v>
      </c>
      <c r="J19" s="44"/>
      <c r="K19" s="44"/>
      <c r="L19" s="44"/>
      <c r="M19" s="45"/>
    </row>
    <row r="20" spans="1:13">
      <c r="A20" s="44" t="s">
        <v>57</v>
      </c>
      <c r="B20" s="47">
        <v>205.5</v>
      </c>
      <c r="C20" s="47">
        <v>25.2</v>
      </c>
      <c r="D20" s="78">
        <v>7304314</v>
      </c>
      <c r="E20" s="44"/>
      <c r="I20" s="13" t="s">
        <v>75</v>
      </c>
    </row>
    <row r="21" spans="1:13">
      <c r="A21" s="44" t="s">
        <v>61</v>
      </c>
      <c r="B21" s="47">
        <v>195.6</v>
      </c>
      <c r="C21" s="47">
        <v>30.2</v>
      </c>
      <c r="D21" s="78">
        <v>9152741</v>
      </c>
      <c r="E21" s="44"/>
      <c r="I21" s="13" t="s">
        <v>77</v>
      </c>
    </row>
    <row r="22" spans="1:13">
      <c r="A22" s="44" t="s">
        <v>65</v>
      </c>
      <c r="B22" s="47">
        <v>55.5</v>
      </c>
      <c r="C22" s="47">
        <v>11</v>
      </c>
      <c r="D22" s="78" t="s">
        <v>1036</v>
      </c>
      <c r="E22" s="44">
        <v>5</v>
      </c>
      <c r="I22" s="13" t="s">
        <v>81</v>
      </c>
      <c r="J22" s="16"/>
      <c r="K22" s="16"/>
      <c r="L22" s="16"/>
    </row>
    <row r="23" spans="1:13">
      <c r="A23" s="44" t="s">
        <v>1715</v>
      </c>
      <c r="B23" s="47">
        <v>180</v>
      </c>
      <c r="C23" s="47">
        <v>30</v>
      </c>
      <c r="D23" s="78" t="s">
        <v>1716</v>
      </c>
      <c r="E23" s="44">
        <v>10.5</v>
      </c>
      <c r="I23" s="13" t="s">
        <v>83</v>
      </c>
    </row>
    <row r="24" spans="1:13">
      <c r="A24" s="44" t="s">
        <v>66</v>
      </c>
      <c r="B24" s="47">
        <v>276.5</v>
      </c>
      <c r="C24" s="47">
        <v>32.200000000000003</v>
      </c>
      <c r="D24" s="78">
        <v>9043770</v>
      </c>
      <c r="E24" s="44"/>
      <c r="I24" s="13" t="s">
        <v>85</v>
      </c>
    </row>
    <row r="25" spans="1:13">
      <c r="A25" s="44" t="s">
        <v>1037</v>
      </c>
      <c r="B25" s="47">
        <v>183</v>
      </c>
      <c r="C25" s="47">
        <v>32.200000000000003</v>
      </c>
      <c r="D25" s="78" t="s">
        <v>1038</v>
      </c>
      <c r="E25" s="44">
        <v>13.2</v>
      </c>
      <c r="I25" s="13" t="s">
        <v>88</v>
      </c>
    </row>
    <row r="26" spans="1:13">
      <c r="A26" s="44" t="s">
        <v>69</v>
      </c>
      <c r="B26" s="47">
        <v>138</v>
      </c>
      <c r="C26" s="47">
        <v>21</v>
      </c>
      <c r="D26" s="78">
        <v>9468085</v>
      </c>
      <c r="E26" s="44"/>
      <c r="I26" s="13" t="s">
        <v>90</v>
      </c>
    </row>
    <row r="27" spans="1:13">
      <c r="A27" s="44" t="s">
        <v>1039</v>
      </c>
      <c r="B27" s="47">
        <v>199.9</v>
      </c>
      <c r="C27" s="47">
        <v>32.299999999999997</v>
      </c>
      <c r="D27" s="78" t="s">
        <v>1040</v>
      </c>
      <c r="E27" s="44">
        <v>11.249599999999999</v>
      </c>
      <c r="I27" s="13" t="s">
        <v>92</v>
      </c>
    </row>
    <row r="28" spans="1:13">
      <c r="A28" s="44" t="s">
        <v>72</v>
      </c>
      <c r="B28" s="47">
        <v>183</v>
      </c>
      <c r="C28" s="47">
        <v>32.200000000000003</v>
      </c>
      <c r="D28" s="78">
        <v>9478688</v>
      </c>
      <c r="E28" s="44"/>
      <c r="I28" s="13" t="s">
        <v>93</v>
      </c>
    </row>
    <row r="29" spans="1:13">
      <c r="A29" s="44" t="s">
        <v>76</v>
      </c>
      <c r="B29" s="47">
        <v>183.1</v>
      </c>
      <c r="C29" s="47">
        <v>32.200000000000003</v>
      </c>
      <c r="D29" s="78">
        <v>9391426</v>
      </c>
      <c r="E29" s="44"/>
      <c r="I29" s="13" t="s">
        <v>95</v>
      </c>
    </row>
    <row r="30" spans="1:13">
      <c r="A30" s="44" t="s">
        <v>1041</v>
      </c>
      <c r="B30" s="47">
        <v>183.2</v>
      </c>
      <c r="C30" s="47">
        <v>32.200000000000003</v>
      </c>
      <c r="D30" s="78" t="s">
        <v>1042</v>
      </c>
      <c r="E30" s="44">
        <v>12.74</v>
      </c>
      <c r="I30" s="13" t="s">
        <v>96</v>
      </c>
    </row>
    <row r="31" spans="1:13">
      <c r="A31" s="44" t="s">
        <v>1043</v>
      </c>
      <c r="B31" s="47">
        <v>255</v>
      </c>
      <c r="C31" s="47">
        <v>42.8</v>
      </c>
      <c r="D31" s="78" t="s">
        <v>1044</v>
      </c>
      <c r="E31" s="44">
        <v>14.6258</v>
      </c>
    </row>
    <row r="32" spans="1:13">
      <c r="A32" s="44" t="s">
        <v>78</v>
      </c>
      <c r="B32" s="47">
        <v>148.1</v>
      </c>
      <c r="C32" s="47">
        <v>22.7</v>
      </c>
      <c r="D32" s="78">
        <v>9214264</v>
      </c>
      <c r="E32" s="44"/>
    </row>
    <row r="33" spans="1:5">
      <c r="A33" s="44" t="s">
        <v>82</v>
      </c>
      <c r="B33" s="47">
        <v>184.1</v>
      </c>
      <c r="C33" s="47">
        <v>25.2</v>
      </c>
      <c r="D33" s="78">
        <v>9217533</v>
      </c>
      <c r="E33" s="44"/>
    </row>
    <row r="34" spans="1:5">
      <c r="A34" s="44" t="s">
        <v>84</v>
      </c>
      <c r="B34" s="47">
        <v>192.8</v>
      </c>
      <c r="C34" s="47">
        <v>24.7</v>
      </c>
      <c r="D34" s="78">
        <v>8913162</v>
      </c>
      <c r="E34" s="44"/>
    </row>
    <row r="35" spans="1:5">
      <c r="A35" s="44" t="s">
        <v>89</v>
      </c>
      <c r="B35" s="47">
        <v>195.6</v>
      </c>
      <c r="C35" s="47">
        <v>32.200000000000003</v>
      </c>
      <c r="D35" s="78">
        <v>9148025</v>
      </c>
      <c r="E35" s="44"/>
    </row>
    <row r="36" spans="1:5">
      <c r="A36" s="44" t="s">
        <v>91</v>
      </c>
      <c r="B36" s="47">
        <v>48</v>
      </c>
      <c r="C36" s="47">
        <v>13.1</v>
      </c>
      <c r="D36" s="78">
        <v>9425423</v>
      </c>
      <c r="E36" s="44"/>
    </row>
    <row r="37" spans="1:5">
      <c r="A37" s="44" t="s">
        <v>94</v>
      </c>
      <c r="B37" s="47">
        <v>200</v>
      </c>
      <c r="C37" s="47">
        <v>32.200000000000003</v>
      </c>
      <c r="D37" s="78">
        <v>9397999</v>
      </c>
      <c r="E37" s="44"/>
    </row>
    <row r="38" spans="1:5">
      <c r="A38" s="44" t="s">
        <v>1045</v>
      </c>
      <c r="B38" s="47">
        <v>196</v>
      </c>
      <c r="C38" s="47">
        <v>32.299999999999997</v>
      </c>
      <c r="D38" s="78" t="s">
        <v>1046</v>
      </c>
      <c r="E38" s="44">
        <v>13.02</v>
      </c>
    </row>
    <row r="39" spans="1:5">
      <c r="A39" s="44" t="s">
        <v>97</v>
      </c>
      <c r="B39" s="47">
        <v>189.8</v>
      </c>
      <c r="C39" s="47">
        <v>32.200000000000003</v>
      </c>
      <c r="D39" s="78">
        <v>9406805</v>
      </c>
      <c r="E39" s="44"/>
    </row>
    <row r="40" spans="1:5">
      <c r="A40" s="44" t="s">
        <v>98</v>
      </c>
      <c r="B40" s="47">
        <v>189.8</v>
      </c>
      <c r="C40" s="47">
        <v>32.200000000000003</v>
      </c>
      <c r="D40" s="78">
        <v>9254551</v>
      </c>
      <c r="E40" s="44"/>
    </row>
    <row r="41" spans="1:5">
      <c r="A41" s="44" t="s">
        <v>99</v>
      </c>
      <c r="B41" s="47">
        <v>177.5</v>
      </c>
      <c r="C41" s="47">
        <v>26</v>
      </c>
      <c r="D41" s="78">
        <v>9153496</v>
      </c>
      <c r="E41" s="44"/>
    </row>
    <row r="42" spans="1:5">
      <c r="A42" s="44" t="s">
        <v>1047</v>
      </c>
      <c r="B42" s="47">
        <v>196</v>
      </c>
      <c r="C42" s="47">
        <v>32.299999999999997</v>
      </c>
      <c r="D42" s="78" t="s">
        <v>1048</v>
      </c>
      <c r="E42" s="44">
        <v>13.02</v>
      </c>
    </row>
    <row r="43" spans="1:5">
      <c r="A43" s="44" t="s">
        <v>100</v>
      </c>
      <c r="B43" s="47">
        <v>127.1</v>
      </c>
      <c r="C43" s="47">
        <v>20.3</v>
      </c>
      <c r="D43" s="78">
        <v>9321639</v>
      </c>
      <c r="E43" s="44"/>
    </row>
    <row r="44" spans="1:5">
      <c r="A44" s="44" t="s">
        <v>101</v>
      </c>
      <c r="B44" s="47">
        <v>195.6</v>
      </c>
      <c r="C44" s="47">
        <v>30.2</v>
      </c>
      <c r="D44" s="78">
        <v>9178276</v>
      </c>
      <c r="E44" s="44"/>
    </row>
    <row r="45" spans="1:5">
      <c r="A45" s="44" t="s">
        <v>102</v>
      </c>
      <c r="B45" s="47">
        <v>183.3</v>
      </c>
      <c r="C45" s="47">
        <v>32.200000000000003</v>
      </c>
      <c r="D45" s="78">
        <v>9256901</v>
      </c>
      <c r="E45" s="44"/>
    </row>
    <row r="46" spans="1:5">
      <c r="A46" s="44" t="s">
        <v>1049</v>
      </c>
      <c r="B46" s="47">
        <v>117</v>
      </c>
      <c r="C46" s="47">
        <v>19.7</v>
      </c>
      <c r="D46" s="78" t="s">
        <v>1050</v>
      </c>
      <c r="E46" s="44">
        <v>6.7213000000000003</v>
      </c>
    </row>
    <row r="47" spans="1:5">
      <c r="A47" s="44" t="s">
        <v>103</v>
      </c>
      <c r="B47" s="47">
        <v>209</v>
      </c>
      <c r="C47" s="47">
        <v>29.7</v>
      </c>
      <c r="D47" s="78">
        <v>9383223</v>
      </c>
      <c r="E47" s="44"/>
    </row>
    <row r="48" spans="1:5">
      <c r="A48" s="44" t="s">
        <v>1051</v>
      </c>
      <c r="B48" s="47">
        <v>328.2</v>
      </c>
      <c r="C48" s="47">
        <v>45.2</v>
      </c>
      <c r="D48" s="78" t="s">
        <v>1052</v>
      </c>
      <c r="E48" s="44">
        <v>17.0517</v>
      </c>
    </row>
    <row r="49" spans="1:5">
      <c r="A49" s="44" t="s">
        <v>1053</v>
      </c>
      <c r="B49" s="47">
        <v>328.2</v>
      </c>
      <c r="C49" s="47">
        <v>45.2</v>
      </c>
      <c r="D49" s="78" t="s">
        <v>1054</v>
      </c>
      <c r="E49" s="44">
        <v>17.0517</v>
      </c>
    </row>
    <row r="50" spans="1:5">
      <c r="A50" s="44" t="s">
        <v>1055</v>
      </c>
      <c r="B50" s="47">
        <v>328.2</v>
      </c>
      <c r="C50" s="47">
        <v>45.2</v>
      </c>
      <c r="D50" s="78" t="s">
        <v>1056</v>
      </c>
      <c r="E50" s="44">
        <v>17.0517</v>
      </c>
    </row>
    <row r="51" spans="1:5">
      <c r="A51" s="44" t="s">
        <v>1057</v>
      </c>
      <c r="B51" s="47">
        <v>207.4</v>
      </c>
      <c r="C51" s="47">
        <v>29.8</v>
      </c>
      <c r="D51" s="78" t="s">
        <v>1058</v>
      </c>
      <c r="E51" s="44">
        <v>11.4</v>
      </c>
    </row>
    <row r="52" spans="1:5">
      <c r="A52" s="44" t="s">
        <v>1059</v>
      </c>
      <c r="B52" s="47">
        <v>328.2</v>
      </c>
      <c r="C52" s="47">
        <v>45.2</v>
      </c>
      <c r="D52" s="78" t="s">
        <v>1060</v>
      </c>
      <c r="E52" s="44">
        <v>17.0517</v>
      </c>
    </row>
    <row r="53" spans="1:5">
      <c r="A53" s="44" t="s">
        <v>1061</v>
      </c>
      <c r="B53" s="47">
        <v>328.2</v>
      </c>
      <c r="C53" s="47">
        <v>45.2</v>
      </c>
      <c r="D53" s="78" t="s">
        <v>1062</v>
      </c>
      <c r="E53" s="44">
        <v>17.0517</v>
      </c>
    </row>
    <row r="54" spans="1:5">
      <c r="A54" s="44" t="s">
        <v>1063</v>
      </c>
      <c r="B54" s="47">
        <v>328.2</v>
      </c>
      <c r="C54" s="47">
        <v>45.2</v>
      </c>
      <c r="D54" s="78" t="s">
        <v>1064</v>
      </c>
      <c r="E54" s="44">
        <v>17.0517</v>
      </c>
    </row>
    <row r="55" spans="1:5">
      <c r="A55" s="44" t="s">
        <v>1065</v>
      </c>
      <c r="B55" s="47">
        <v>328.2</v>
      </c>
      <c r="C55" s="47">
        <v>45.2</v>
      </c>
      <c r="D55" s="78" t="s">
        <v>1066</v>
      </c>
      <c r="E55" s="44">
        <v>17.0517</v>
      </c>
    </row>
    <row r="56" spans="1:5">
      <c r="A56" s="44" t="s">
        <v>1067</v>
      </c>
      <c r="B56" s="47">
        <v>328.2</v>
      </c>
      <c r="C56" s="47">
        <v>45.2</v>
      </c>
      <c r="D56" s="78" t="s">
        <v>1068</v>
      </c>
      <c r="E56" s="44">
        <v>17.0517</v>
      </c>
    </row>
    <row r="57" spans="1:5">
      <c r="A57" s="44" t="s">
        <v>1069</v>
      </c>
      <c r="B57" s="47">
        <v>328.2</v>
      </c>
      <c r="C57" s="47">
        <v>45.2</v>
      </c>
      <c r="D57" s="78" t="s">
        <v>1070</v>
      </c>
      <c r="E57" s="44">
        <v>17.0517</v>
      </c>
    </row>
    <row r="58" spans="1:5">
      <c r="A58" s="44" t="s">
        <v>104</v>
      </c>
      <c r="B58" s="47">
        <v>169.6</v>
      </c>
      <c r="C58" s="47">
        <v>27.2</v>
      </c>
      <c r="D58" s="78">
        <v>9224867</v>
      </c>
      <c r="E58" s="44"/>
    </row>
    <row r="59" spans="1:5">
      <c r="A59" s="44" t="s">
        <v>1071</v>
      </c>
      <c r="B59" s="47">
        <v>200</v>
      </c>
      <c r="C59" s="47">
        <v>32.299999999999997</v>
      </c>
      <c r="D59" s="78" t="s">
        <v>1072</v>
      </c>
      <c r="E59" s="44">
        <v>11.2524</v>
      </c>
    </row>
    <row r="60" spans="1:5">
      <c r="A60" s="44" t="s">
        <v>105</v>
      </c>
      <c r="B60" s="47">
        <v>195.6</v>
      </c>
      <c r="C60" s="47">
        <v>30.2</v>
      </c>
      <c r="D60" s="78">
        <v>9178288</v>
      </c>
      <c r="E60" s="44"/>
    </row>
    <row r="61" spans="1:5">
      <c r="A61" s="44" t="s">
        <v>106</v>
      </c>
      <c r="B61" s="47">
        <v>285.10000000000002</v>
      </c>
      <c r="C61" s="47">
        <v>36.9</v>
      </c>
      <c r="D61" s="78">
        <v>9226906</v>
      </c>
      <c r="E61" s="44"/>
    </row>
    <row r="62" spans="1:5">
      <c r="A62" s="44" t="s">
        <v>106</v>
      </c>
      <c r="B62" s="47">
        <v>180</v>
      </c>
      <c r="C62" s="47">
        <v>30</v>
      </c>
      <c r="D62" s="78">
        <v>9695640</v>
      </c>
      <c r="E62" s="44">
        <v>10.5</v>
      </c>
    </row>
    <row r="63" spans="1:5">
      <c r="A63" s="44" t="s">
        <v>107</v>
      </c>
      <c r="B63" s="47">
        <v>101.9</v>
      </c>
      <c r="C63" s="47">
        <v>16</v>
      </c>
      <c r="D63" s="78">
        <v>9516715</v>
      </c>
      <c r="E63" s="44"/>
    </row>
    <row r="64" spans="1:5">
      <c r="A64" s="44" t="s">
        <v>1717</v>
      </c>
      <c r="B64" s="47">
        <v>183</v>
      </c>
      <c r="C64" s="47">
        <v>32.200000000000003</v>
      </c>
      <c r="D64" s="78" t="s">
        <v>1718</v>
      </c>
      <c r="E64" s="44">
        <v>13.3</v>
      </c>
    </row>
    <row r="65" spans="1:5">
      <c r="A65" s="44" t="s">
        <v>1073</v>
      </c>
      <c r="B65" s="47">
        <v>183</v>
      </c>
      <c r="C65" s="47">
        <v>32.200000000000003</v>
      </c>
      <c r="D65" s="78" t="s">
        <v>1074</v>
      </c>
      <c r="E65" s="44">
        <v>13.04</v>
      </c>
    </row>
    <row r="66" spans="1:5">
      <c r="A66" s="44" t="s">
        <v>108</v>
      </c>
      <c r="B66" s="47">
        <v>182.6</v>
      </c>
      <c r="C66" s="47">
        <v>30.2</v>
      </c>
      <c r="D66" s="78">
        <v>9138783</v>
      </c>
      <c r="E66" s="44"/>
    </row>
    <row r="67" spans="1:5">
      <c r="A67" s="44" t="s">
        <v>109</v>
      </c>
      <c r="B67" s="47">
        <v>153.80000000000001</v>
      </c>
      <c r="C67" s="47">
        <v>20.3</v>
      </c>
      <c r="D67" s="78"/>
      <c r="E67" s="44"/>
    </row>
    <row r="68" spans="1:5">
      <c r="A68" s="44" t="s">
        <v>110</v>
      </c>
      <c r="B68" s="47">
        <v>143</v>
      </c>
      <c r="C68" s="47">
        <v>21.7</v>
      </c>
      <c r="D68" s="78">
        <v>9333539</v>
      </c>
      <c r="E68" s="44"/>
    </row>
    <row r="69" spans="1:5">
      <c r="A69" s="44" t="s">
        <v>1075</v>
      </c>
      <c r="B69" s="47">
        <v>230.6</v>
      </c>
      <c r="C69" s="47">
        <v>32.5</v>
      </c>
      <c r="D69" s="78" t="s">
        <v>1076</v>
      </c>
      <c r="E69" s="44">
        <v>12.119899999999999</v>
      </c>
    </row>
    <row r="70" spans="1:5">
      <c r="A70" s="44" t="s">
        <v>111</v>
      </c>
      <c r="B70" s="47">
        <v>81.8</v>
      </c>
      <c r="C70" s="47">
        <v>12.6</v>
      </c>
      <c r="D70" s="78" t="s">
        <v>1719</v>
      </c>
      <c r="E70" s="44">
        <v>4.9000000000000004</v>
      </c>
    </row>
    <row r="71" spans="1:5">
      <c r="A71" s="44" t="s">
        <v>112</v>
      </c>
      <c r="B71" s="47">
        <v>158.80000000000001</v>
      </c>
      <c r="C71" s="47">
        <v>24</v>
      </c>
      <c r="D71" s="78">
        <v>9127526</v>
      </c>
      <c r="E71" s="44"/>
    </row>
    <row r="72" spans="1:5">
      <c r="A72" s="44" t="s">
        <v>1077</v>
      </c>
      <c r="B72" s="47">
        <v>221.7</v>
      </c>
      <c r="C72" s="47">
        <v>29.8</v>
      </c>
      <c r="D72" s="78" t="s">
        <v>1078</v>
      </c>
      <c r="E72" s="44">
        <v>11.4</v>
      </c>
    </row>
    <row r="73" spans="1:5">
      <c r="A73" s="44" t="s">
        <v>1720</v>
      </c>
      <c r="B73" s="47">
        <v>231</v>
      </c>
      <c r="C73" s="47">
        <v>32.200000000000003</v>
      </c>
      <c r="D73" s="78" t="s">
        <v>1721</v>
      </c>
      <c r="E73" s="44">
        <v>12.074299999999999</v>
      </c>
    </row>
    <row r="74" spans="1:5">
      <c r="A74" s="44" t="s">
        <v>113</v>
      </c>
      <c r="B74" s="47">
        <v>188.5</v>
      </c>
      <c r="C74" s="47">
        <v>26.5</v>
      </c>
      <c r="D74" s="78">
        <v>9182631</v>
      </c>
      <c r="E74" s="44"/>
    </row>
    <row r="75" spans="1:5">
      <c r="A75" s="44" t="s">
        <v>114</v>
      </c>
      <c r="B75" s="47">
        <v>188.6</v>
      </c>
      <c r="C75" s="47">
        <v>26.5</v>
      </c>
      <c r="D75" s="78">
        <v>9208368</v>
      </c>
      <c r="E75" s="44"/>
    </row>
    <row r="76" spans="1:5">
      <c r="A76" s="44" t="s">
        <v>115</v>
      </c>
      <c r="B76" s="47">
        <v>166.6</v>
      </c>
      <c r="C76" s="47">
        <v>27.6</v>
      </c>
      <c r="D76" s="78">
        <v>9046241</v>
      </c>
      <c r="E76" s="44"/>
    </row>
    <row r="77" spans="1:5">
      <c r="A77" s="44" t="s">
        <v>1079</v>
      </c>
      <c r="B77" s="47">
        <v>200</v>
      </c>
      <c r="C77" s="47">
        <v>32.299999999999997</v>
      </c>
      <c r="D77" s="78" t="s">
        <v>1080</v>
      </c>
      <c r="E77" s="44">
        <v>11.2524</v>
      </c>
    </row>
    <row r="78" spans="1:5">
      <c r="A78" s="44" t="s">
        <v>116</v>
      </c>
      <c r="B78" s="47">
        <v>200</v>
      </c>
      <c r="C78" s="47">
        <v>32.200000000000003</v>
      </c>
      <c r="D78" s="78">
        <v>9122930</v>
      </c>
      <c r="E78" s="44"/>
    </row>
    <row r="79" spans="1:5">
      <c r="A79" s="44" t="s">
        <v>117</v>
      </c>
      <c r="B79" s="47">
        <v>200</v>
      </c>
      <c r="C79" s="47">
        <v>32.200000000000003</v>
      </c>
      <c r="D79" s="78">
        <v>8600208</v>
      </c>
      <c r="E79" s="44"/>
    </row>
    <row r="80" spans="1:5">
      <c r="A80" s="44" t="s">
        <v>118</v>
      </c>
      <c r="B80" s="47">
        <v>147.80000000000001</v>
      </c>
      <c r="C80" s="47">
        <v>23.2</v>
      </c>
      <c r="D80" s="78"/>
      <c r="E80" s="44"/>
    </row>
    <row r="81" spans="1:5">
      <c r="A81" s="44" t="s">
        <v>119</v>
      </c>
      <c r="B81" s="47">
        <v>104</v>
      </c>
      <c r="C81" s="47">
        <v>15</v>
      </c>
      <c r="D81" s="78">
        <v>8864189</v>
      </c>
      <c r="E81" s="44"/>
    </row>
    <row r="82" spans="1:5">
      <c r="A82" s="44" t="s">
        <v>120</v>
      </c>
      <c r="B82" s="47">
        <v>96.3</v>
      </c>
      <c r="C82" s="47">
        <v>14</v>
      </c>
      <c r="D82" s="78">
        <v>8875798</v>
      </c>
      <c r="E82" s="44"/>
    </row>
    <row r="83" spans="1:5">
      <c r="A83" s="44" t="s">
        <v>121</v>
      </c>
      <c r="B83" s="47">
        <v>128.30000000000001</v>
      </c>
      <c r="C83" s="47">
        <v>18.2</v>
      </c>
      <c r="D83" s="78">
        <v>7361611</v>
      </c>
      <c r="E83" s="44"/>
    </row>
    <row r="84" spans="1:5">
      <c r="A84" s="44" t="s">
        <v>1081</v>
      </c>
      <c r="B84" s="47">
        <v>129.6</v>
      </c>
      <c r="C84" s="47">
        <v>19.2</v>
      </c>
      <c r="D84" s="78" t="s">
        <v>1082</v>
      </c>
      <c r="E84" s="44">
        <v>8.5</v>
      </c>
    </row>
    <row r="85" spans="1:5">
      <c r="A85" s="44" t="s">
        <v>1083</v>
      </c>
      <c r="B85" s="47">
        <v>172.1</v>
      </c>
      <c r="C85" s="47">
        <v>27.4</v>
      </c>
      <c r="D85" s="78" t="s">
        <v>1084</v>
      </c>
      <c r="E85" s="44">
        <v>9.8960000000000008</v>
      </c>
    </row>
    <row r="86" spans="1:5">
      <c r="A86" s="44" t="s">
        <v>1085</v>
      </c>
      <c r="B86" s="47">
        <v>179.9</v>
      </c>
      <c r="C86" s="47">
        <v>30</v>
      </c>
      <c r="D86" s="78" t="s">
        <v>1086</v>
      </c>
      <c r="E86" s="44">
        <v>10.6</v>
      </c>
    </row>
    <row r="87" spans="1:5">
      <c r="A87" s="44" t="s">
        <v>122</v>
      </c>
      <c r="B87" s="47">
        <v>176.3</v>
      </c>
      <c r="C87" s="47">
        <v>24</v>
      </c>
      <c r="D87" s="78">
        <v>8506373</v>
      </c>
      <c r="E87" s="44"/>
    </row>
    <row r="88" spans="1:5">
      <c r="A88" s="44" t="s">
        <v>1087</v>
      </c>
      <c r="B88" s="47">
        <v>72</v>
      </c>
      <c r="C88" s="47">
        <v>16</v>
      </c>
      <c r="D88" s="78"/>
      <c r="E88" s="44">
        <v>5</v>
      </c>
    </row>
    <row r="89" spans="1:5">
      <c r="A89" s="44" t="s">
        <v>123</v>
      </c>
      <c r="B89" s="47">
        <v>241</v>
      </c>
      <c r="C89" s="47">
        <v>29.7</v>
      </c>
      <c r="D89" s="78">
        <v>8806204</v>
      </c>
      <c r="E89" s="44"/>
    </row>
    <row r="90" spans="1:5">
      <c r="A90" s="44" t="s">
        <v>1088</v>
      </c>
      <c r="B90" s="47">
        <v>135</v>
      </c>
      <c r="C90" s="47">
        <v>23</v>
      </c>
      <c r="D90" s="78" t="s">
        <v>1089</v>
      </c>
      <c r="E90" s="44">
        <v>8.4480000000000004</v>
      </c>
    </row>
    <row r="91" spans="1:5">
      <c r="A91" s="44" t="s">
        <v>1009</v>
      </c>
      <c r="B91" s="47">
        <v>135</v>
      </c>
      <c r="C91" s="47">
        <v>23</v>
      </c>
      <c r="D91" s="78" t="s">
        <v>1090</v>
      </c>
      <c r="E91" s="44">
        <v>8.44</v>
      </c>
    </row>
    <row r="92" spans="1:5">
      <c r="A92" s="44" t="s">
        <v>1010</v>
      </c>
      <c r="B92" s="47">
        <v>135</v>
      </c>
      <c r="C92" s="47">
        <v>23</v>
      </c>
      <c r="D92" s="78" t="s">
        <v>1091</v>
      </c>
      <c r="E92" s="44">
        <v>8.4</v>
      </c>
    </row>
    <row r="93" spans="1:5">
      <c r="A93" s="44" t="s">
        <v>124</v>
      </c>
      <c r="B93" s="47">
        <v>160.1</v>
      </c>
      <c r="C93" s="47">
        <v>21.1</v>
      </c>
      <c r="D93" s="78">
        <v>5383304</v>
      </c>
      <c r="E93" s="44"/>
    </row>
    <row r="94" spans="1:5">
      <c r="A94" s="44" t="s">
        <v>125</v>
      </c>
      <c r="B94" s="47">
        <v>176.6</v>
      </c>
      <c r="C94" s="47">
        <v>26</v>
      </c>
      <c r="D94" s="78">
        <v>9296315</v>
      </c>
      <c r="E94" s="44"/>
    </row>
    <row r="95" spans="1:5">
      <c r="A95" s="44" t="s">
        <v>126</v>
      </c>
      <c r="B95" s="47">
        <v>173.5</v>
      </c>
      <c r="C95" s="47">
        <v>23.1</v>
      </c>
      <c r="D95" s="78">
        <v>8811352</v>
      </c>
      <c r="E95" s="44"/>
    </row>
    <row r="96" spans="1:5">
      <c r="A96" s="44" t="s">
        <v>1092</v>
      </c>
      <c r="B96" s="47">
        <v>183.1</v>
      </c>
      <c r="C96" s="47">
        <v>32.200000000000003</v>
      </c>
      <c r="D96" s="78" t="s">
        <v>1093</v>
      </c>
      <c r="E96" s="44">
        <v>13.316000000000001</v>
      </c>
    </row>
    <row r="97" spans="1:5">
      <c r="A97" s="44" t="s">
        <v>127</v>
      </c>
      <c r="B97" s="47">
        <v>107.8</v>
      </c>
      <c r="C97" s="47">
        <v>18.2</v>
      </c>
      <c r="D97" s="78">
        <v>9210359</v>
      </c>
      <c r="E97" s="44"/>
    </row>
    <row r="98" spans="1:5">
      <c r="A98" s="44" t="s">
        <v>128</v>
      </c>
      <c r="B98" s="47">
        <v>173.5</v>
      </c>
      <c r="C98" s="47">
        <v>23.1</v>
      </c>
      <c r="D98" s="78">
        <v>8314677</v>
      </c>
      <c r="E98" s="44"/>
    </row>
    <row r="99" spans="1:5">
      <c r="A99" s="44" t="s">
        <v>129</v>
      </c>
      <c r="B99" s="47">
        <v>168</v>
      </c>
      <c r="C99" s="47">
        <v>26.7</v>
      </c>
      <c r="D99" s="78">
        <v>9123104</v>
      </c>
      <c r="E99" s="44"/>
    </row>
    <row r="100" spans="1:5">
      <c r="A100" s="44" t="s">
        <v>976</v>
      </c>
      <c r="B100" s="47">
        <v>120</v>
      </c>
      <c r="C100" s="47">
        <v>21.19</v>
      </c>
      <c r="D100" s="78">
        <v>9543990</v>
      </c>
      <c r="E100" s="44"/>
    </row>
    <row r="101" spans="1:5">
      <c r="A101" s="44" t="s">
        <v>1094</v>
      </c>
      <c r="B101" s="47">
        <v>68.099999999999994</v>
      </c>
      <c r="C101" s="47">
        <v>12.6</v>
      </c>
      <c r="D101" s="78" t="s">
        <v>1095</v>
      </c>
      <c r="E101" s="44">
        <v>7.5</v>
      </c>
    </row>
    <row r="102" spans="1:5">
      <c r="A102" s="44" t="s">
        <v>130</v>
      </c>
      <c r="B102" s="47">
        <v>35.200000000000003</v>
      </c>
      <c r="C102" s="47">
        <v>9.1</v>
      </c>
      <c r="D102" s="78">
        <v>9461518</v>
      </c>
      <c r="E102" s="44"/>
    </row>
    <row r="103" spans="1:5">
      <c r="A103" s="44" t="s">
        <v>131</v>
      </c>
      <c r="B103" s="47">
        <v>210</v>
      </c>
      <c r="C103" s="47">
        <v>30.2</v>
      </c>
      <c r="D103" s="78">
        <v>9231169</v>
      </c>
      <c r="E103" s="44"/>
    </row>
    <row r="104" spans="1:5">
      <c r="A104" s="44" t="s">
        <v>132</v>
      </c>
      <c r="B104" s="47">
        <v>272.10000000000002</v>
      </c>
      <c r="C104" s="47">
        <v>40.4</v>
      </c>
      <c r="D104" s="78">
        <v>9169524</v>
      </c>
      <c r="E104" s="44"/>
    </row>
    <row r="105" spans="1:5">
      <c r="A105" s="44" t="s">
        <v>133</v>
      </c>
      <c r="B105" s="47">
        <v>76.599999999999994</v>
      </c>
      <c r="C105" s="47">
        <v>14.6</v>
      </c>
      <c r="D105" s="78" t="s">
        <v>1096</v>
      </c>
      <c r="E105" s="44">
        <v>5.2</v>
      </c>
    </row>
    <row r="106" spans="1:5">
      <c r="A106" s="44" t="s">
        <v>134</v>
      </c>
      <c r="B106" s="47">
        <v>51.7</v>
      </c>
      <c r="C106" s="47">
        <v>10</v>
      </c>
      <c r="D106" s="78">
        <v>7382770</v>
      </c>
      <c r="E106" s="44"/>
    </row>
    <row r="107" spans="1:5">
      <c r="A107" s="44" t="s">
        <v>135</v>
      </c>
      <c r="B107" s="47">
        <v>67.3</v>
      </c>
      <c r="C107" s="47">
        <v>12.3</v>
      </c>
      <c r="D107" s="78"/>
      <c r="E107" s="44"/>
    </row>
    <row r="108" spans="1:5">
      <c r="A108" s="44" t="s">
        <v>136</v>
      </c>
      <c r="B108" s="47">
        <v>183</v>
      </c>
      <c r="C108" s="47">
        <v>32.200000000000003</v>
      </c>
      <c r="D108" s="78">
        <v>9410014</v>
      </c>
      <c r="E108" s="44"/>
    </row>
    <row r="109" spans="1:5">
      <c r="A109" s="44" t="s">
        <v>137</v>
      </c>
      <c r="B109" s="47">
        <v>113</v>
      </c>
      <c r="C109" s="47">
        <v>15.6</v>
      </c>
      <c r="D109" s="78">
        <v>9399973</v>
      </c>
      <c r="E109" s="44"/>
    </row>
    <row r="110" spans="1:5">
      <c r="A110" s="44" t="s">
        <v>138</v>
      </c>
      <c r="B110" s="47">
        <v>154.80000000000001</v>
      </c>
      <c r="C110" s="47">
        <v>23</v>
      </c>
      <c r="D110" s="78">
        <v>8408753</v>
      </c>
      <c r="E110" s="44"/>
    </row>
    <row r="111" spans="1:5">
      <c r="A111" s="44" t="s">
        <v>1722</v>
      </c>
      <c r="B111" s="47">
        <v>200</v>
      </c>
      <c r="C111" s="47">
        <v>38</v>
      </c>
      <c r="D111" s="78" t="s">
        <v>1723</v>
      </c>
      <c r="E111" s="44">
        <v>12.2049</v>
      </c>
    </row>
    <row r="112" spans="1:5">
      <c r="A112" s="44" t="s">
        <v>139</v>
      </c>
      <c r="B112" s="47">
        <v>179.6</v>
      </c>
      <c r="C112" s="47">
        <v>27.6</v>
      </c>
      <c r="D112" s="78">
        <v>9426324</v>
      </c>
      <c r="E112" s="44"/>
    </row>
    <row r="113" spans="1:5">
      <c r="A113" s="44" t="s">
        <v>140</v>
      </c>
      <c r="B113" s="47">
        <v>218.1</v>
      </c>
      <c r="C113" s="47">
        <v>32.200000000000003</v>
      </c>
      <c r="D113" s="78">
        <v>8506294</v>
      </c>
      <c r="E113" s="44"/>
    </row>
    <row r="114" spans="1:5">
      <c r="A114" s="44" t="s">
        <v>141</v>
      </c>
      <c r="B114" s="47">
        <v>148</v>
      </c>
      <c r="C114" s="47">
        <v>25</v>
      </c>
      <c r="D114" s="78">
        <v>9386213</v>
      </c>
      <c r="E114" s="44"/>
    </row>
    <row r="115" spans="1:5">
      <c r="A115" s="44" t="s">
        <v>142</v>
      </c>
      <c r="B115" s="47">
        <v>107</v>
      </c>
      <c r="C115" s="47">
        <v>18.2</v>
      </c>
      <c r="D115" s="78"/>
      <c r="E115" s="44"/>
    </row>
    <row r="116" spans="1:5">
      <c r="A116" s="44" t="s">
        <v>143</v>
      </c>
      <c r="B116" s="47">
        <v>153.5</v>
      </c>
      <c r="C116" s="47">
        <v>25.7</v>
      </c>
      <c r="D116" s="78">
        <v>9142095</v>
      </c>
      <c r="E116" s="44"/>
    </row>
    <row r="117" spans="1:5">
      <c r="A117" s="44" t="s">
        <v>144</v>
      </c>
      <c r="B117" s="47">
        <v>293.7</v>
      </c>
      <c r="C117" s="47">
        <v>32.200000000000003</v>
      </c>
      <c r="D117" s="78">
        <v>9313917</v>
      </c>
      <c r="E117" s="44"/>
    </row>
    <row r="118" spans="1:5">
      <c r="A118" s="44" t="s">
        <v>1724</v>
      </c>
      <c r="B118" s="47">
        <v>262.10000000000002</v>
      </c>
      <c r="C118" s="47">
        <v>32.200000000000003</v>
      </c>
      <c r="D118" s="78" t="s">
        <v>1725</v>
      </c>
      <c r="E118" s="44">
        <v>12.8614</v>
      </c>
    </row>
    <row r="119" spans="1:5">
      <c r="A119" s="44" t="s">
        <v>145</v>
      </c>
      <c r="B119" s="47">
        <v>143</v>
      </c>
      <c r="C119" s="47">
        <v>23.2</v>
      </c>
      <c r="D119" s="78">
        <v>9383443</v>
      </c>
      <c r="E119" s="44"/>
    </row>
    <row r="120" spans="1:5">
      <c r="A120" s="44" t="s">
        <v>146</v>
      </c>
      <c r="B120" s="47">
        <v>122</v>
      </c>
      <c r="C120" s="47">
        <v>36.5</v>
      </c>
      <c r="D120" s="78"/>
      <c r="E120" s="44"/>
    </row>
    <row r="121" spans="1:5">
      <c r="A121" s="44" t="s">
        <v>147</v>
      </c>
      <c r="B121" s="47">
        <v>135</v>
      </c>
      <c r="C121" s="47">
        <v>42</v>
      </c>
      <c r="D121" s="78"/>
      <c r="E121" s="44"/>
    </row>
    <row r="122" spans="1:5">
      <c r="A122" s="44" t="s">
        <v>148</v>
      </c>
      <c r="B122" s="47">
        <v>164.5</v>
      </c>
      <c r="C122" s="47">
        <v>24</v>
      </c>
      <c r="D122" s="78">
        <v>9113381</v>
      </c>
      <c r="E122" s="44"/>
    </row>
    <row r="123" spans="1:5">
      <c r="A123" s="44" t="s">
        <v>1097</v>
      </c>
      <c r="B123" s="47">
        <v>179.9</v>
      </c>
      <c r="C123" s="47">
        <v>30</v>
      </c>
      <c r="D123" s="78" t="s">
        <v>1098</v>
      </c>
      <c r="E123" s="44">
        <v>10.95</v>
      </c>
    </row>
    <row r="124" spans="1:5">
      <c r="A124" s="44" t="s">
        <v>1099</v>
      </c>
      <c r="B124" s="47">
        <v>139</v>
      </c>
      <c r="C124" s="47">
        <v>20</v>
      </c>
      <c r="D124" s="78" t="s">
        <v>1100</v>
      </c>
      <c r="E124" s="44">
        <v>7.7</v>
      </c>
    </row>
    <row r="125" spans="1:5">
      <c r="A125" s="44" t="s">
        <v>149</v>
      </c>
      <c r="B125" s="47">
        <v>125.8</v>
      </c>
      <c r="C125" s="47">
        <v>22.2</v>
      </c>
      <c r="D125" s="78">
        <v>9508407</v>
      </c>
      <c r="E125" s="44"/>
    </row>
    <row r="126" spans="1:5">
      <c r="A126" s="44" t="s">
        <v>1101</v>
      </c>
      <c r="B126" s="47">
        <v>132.19999999999999</v>
      </c>
      <c r="C126" s="47">
        <v>15.9</v>
      </c>
      <c r="D126" s="78" t="s">
        <v>1102</v>
      </c>
      <c r="E126" s="44">
        <v>7.7850000000000001</v>
      </c>
    </row>
    <row r="127" spans="1:5">
      <c r="A127" s="44" t="s">
        <v>1103</v>
      </c>
      <c r="B127" s="47">
        <v>132.19999999999999</v>
      </c>
      <c r="C127" s="47">
        <v>15.9</v>
      </c>
      <c r="D127" s="78" t="s">
        <v>1104</v>
      </c>
      <c r="E127" s="44">
        <v>7.78</v>
      </c>
    </row>
    <row r="128" spans="1:5">
      <c r="A128" s="44" t="s">
        <v>1105</v>
      </c>
      <c r="B128" s="47">
        <v>179.9</v>
      </c>
      <c r="C128" s="47">
        <v>30</v>
      </c>
      <c r="D128" s="78" t="s">
        <v>1106</v>
      </c>
      <c r="E128" s="44">
        <v>10.8</v>
      </c>
    </row>
    <row r="129" spans="1:5">
      <c r="A129" s="44" t="s">
        <v>969</v>
      </c>
      <c r="B129" s="47">
        <v>138.5</v>
      </c>
      <c r="C129" s="47">
        <v>21</v>
      </c>
      <c r="D129" s="78">
        <v>9357236</v>
      </c>
      <c r="E129" s="44"/>
    </row>
    <row r="130" spans="1:5">
      <c r="A130" s="44" t="s">
        <v>1107</v>
      </c>
      <c r="B130" s="47">
        <v>182.5</v>
      </c>
      <c r="C130" s="47">
        <v>32.200000000000003</v>
      </c>
      <c r="D130" s="78" t="s">
        <v>1108</v>
      </c>
      <c r="E130" s="44">
        <v>13.12</v>
      </c>
    </row>
    <row r="131" spans="1:5">
      <c r="A131" s="44" t="s">
        <v>150</v>
      </c>
      <c r="B131" s="47">
        <v>293.8</v>
      </c>
      <c r="C131" s="47">
        <v>32.200000000000003</v>
      </c>
      <c r="D131" s="78">
        <v>9313967</v>
      </c>
      <c r="E131" s="44"/>
    </row>
    <row r="132" spans="1:5">
      <c r="A132" s="44" t="s">
        <v>151</v>
      </c>
      <c r="B132" s="47">
        <v>80.599999999999994</v>
      </c>
      <c r="C132" s="47">
        <v>14.8</v>
      </c>
      <c r="D132" s="78"/>
      <c r="E132" s="44"/>
    </row>
    <row r="133" spans="1:5">
      <c r="A133" s="44" t="s">
        <v>152</v>
      </c>
      <c r="B133" s="47">
        <v>180</v>
      </c>
      <c r="C133" s="47">
        <v>32.200000000000003</v>
      </c>
      <c r="D133" s="78">
        <v>9382700</v>
      </c>
      <c r="E133" s="44"/>
    </row>
    <row r="134" spans="1:5">
      <c r="A134" s="44" t="s">
        <v>153</v>
      </c>
      <c r="B134" s="47">
        <v>207.8</v>
      </c>
      <c r="C134" s="47">
        <v>32.200000000000003</v>
      </c>
      <c r="D134" s="78">
        <v>9228526</v>
      </c>
      <c r="E134" s="44"/>
    </row>
    <row r="135" spans="1:5">
      <c r="A135" s="44" t="s">
        <v>154</v>
      </c>
      <c r="B135" s="47">
        <v>294.10000000000002</v>
      </c>
      <c r="C135" s="47">
        <v>32.200000000000003</v>
      </c>
      <c r="D135" s="78">
        <v>9290440</v>
      </c>
      <c r="E135" s="44"/>
    </row>
    <row r="136" spans="1:5">
      <c r="A136" s="44" t="s">
        <v>155</v>
      </c>
      <c r="B136" s="47">
        <v>156.80000000000001</v>
      </c>
      <c r="C136" s="47">
        <v>21.5</v>
      </c>
      <c r="D136" s="78">
        <v>9273806</v>
      </c>
      <c r="E136" s="44"/>
    </row>
    <row r="137" spans="1:5">
      <c r="A137" s="44" t="s">
        <v>156</v>
      </c>
      <c r="B137" s="47">
        <v>156.80000000000001</v>
      </c>
      <c r="C137" s="47">
        <v>21.5</v>
      </c>
      <c r="D137" s="78">
        <v>9273791</v>
      </c>
      <c r="E137" s="44"/>
    </row>
    <row r="138" spans="1:5">
      <c r="A138" s="44" t="s">
        <v>157</v>
      </c>
      <c r="B138" s="47">
        <v>138.1</v>
      </c>
      <c r="C138" s="47">
        <v>21.3</v>
      </c>
      <c r="D138" s="78">
        <v>9388895</v>
      </c>
      <c r="E138" s="44"/>
    </row>
    <row r="139" spans="1:5">
      <c r="A139" s="44" t="s">
        <v>158</v>
      </c>
      <c r="B139" s="47">
        <v>138.80000000000001</v>
      </c>
      <c r="C139" s="47">
        <v>21</v>
      </c>
      <c r="D139" s="78">
        <v>9437309</v>
      </c>
      <c r="E139" s="44"/>
    </row>
    <row r="140" spans="1:5">
      <c r="A140" s="44" t="s">
        <v>159</v>
      </c>
      <c r="B140" s="47">
        <v>134.6</v>
      </c>
      <c r="C140" s="47">
        <v>21.5</v>
      </c>
      <c r="D140" s="78">
        <v>9277292</v>
      </c>
      <c r="E140" s="44"/>
    </row>
    <row r="141" spans="1:5">
      <c r="A141" s="44" t="s">
        <v>1109</v>
      </c>
      <c r="B141" s="47">
        <v>186</v>
      </c>
      <c r="C141" s="47">
        <v>28.2</v>
      </c>
      <c r="D141" s="78" t="s">
        <v>1110</v>
      </c>
      <c r="E141" s="44">
        <v>10.1393</v>
      </c>
    </row>
    <row r="142" spans="1:5">
      <c r="A142" s="44" t="s">
        <v>160</v>
      </c>
      <c r="B142" s="47">
        <v>90</v>
      </c>
      <c r="C142" s="47">
        <v>14.5</v>
      </c>
      <c r="D142" s="78">
        <v>9600853</v>
      </c>
      <c r="E142" s="44"/>
    </row>
    <row r="143" spans="1:5">
      <c r="A143" s="44" t="s">
        <v>161</v>
      </c>
      <c r="B143" s="47">
        <v>200</v>
      </c>
      <c r="C143" s="47">
        <v>32.200000000000003</v>
      </c>
      <c r="D143" s="78" t="s">
        <v>1111</v>
      </c>
      <c r="E143" s="44">
        <v>11.2349</v>
      </c>
    </row>
    <row r="144" spans="1:5">
      <c r="A144" s="44" t="s">
        <v>1112</v>
      </c>
      <c r="B144" s="47">
        <v>293.2</v>
      </c>
      <c r="C144" s="47">
        <v>40</v>
      </c>
      <c r="D144" s="78" t="s">
        <v>1113</v>
      </c>
      <c r="E144" s="44">
        <v>15.1614</v>
      </c>
    </row>
    <row r="145" spans="1:5">
      <c r="A145" s="44" t="s">
        <v>1114</v>
      </c>
      <c r="B145" s="47">
        <v>212.2</v>
      </c>
      <c r="C145" s="47">
        <v>29.8</v>
      </c>
      <c r="D145" s="78" t="s">
        <v>1115</v>
      </c>
      <c r="E145" s="44">
        <v>11.4</v>
      </c>
    </row>
    <row r="146" spans="1:5">
      <c r="A146" s="44" t="s">
        <v>1006</v>
      </c>
      <c r="B146" s="47">
        <v>138.5</v>
      </c>
      <c r="C146" s="47">
        <v>21</v>
      </c>
      <c r="D146" s="78">
        <v>9488047</v>
      </c>
      <c r="E146" s="44"/>
    </row>
    <row r="147" spans="1:5">
      <c r="A147" s="44" t="s">
        <v>162</v>
      </c>
      <c r="B147" s="47">
        <v>205.5</v>
      </c>
      <c r="C147" s="47">
        <v>27</v>
      </c>
      <c r="D147" s="78">
        <v>7108930</v>
      </c>
      <c r="E147" s="44"/>
    </row>
    <row r="148" spans="1:5">
      <c r="A148" s="44" t="s">
        <v>163</v>
      </c>
      <c r="B148" s="47">
        <v>35.200000000000003</v>
      </c>
      <c r="C148" s="47">
        <v>11.8</v>
      </c>
      <c r="D148" s="78"/>
      <c r="E148" s="44"/>
    </row>
    <row r="149" spans="1:5">
      <c r="A149" s="44" t="s">
        <v>164</v>
      </c>
      <c r="B149" s="47">
        <v>158.5</v>
      </c>
      <c r="C149" s="47">
        <v>26</v>
      </c>
      <c r="D149" s="78"/>
      <c r="E149" s="44"/>
    </row>
    <row r="150" spans="1:5">
      <c r="A150" s="44" t="s">
        <v>165</v>
      </c>
      <c r="B150" s="47">
        <v>183</v>
      </c>
      <c r="C150" s="47">
        <v>32.200000000000003</v>
      </c>
      <c r="D150" s="78">
        <v>9397468</v>
      </c>
      <c r="E150" s="44"/>
    </row>
    <row r="151" spans="1:5">
      <c r="A151" s="44" t="s">
        <v>166</v>
      </c>
      <c r="B151" s="47">
        <v>126</v>
      </c>
      <c r="C151" s="47">
        <v>20.100000000000001</v>
      </c>
      <c r="D151" s="78">
        <v>9104809</v>
      </c>
      <c r="E151" s="44"/>
    </row>
    <row r="152" spans="1:5">
      <c r="A152" s="44" t="s">
        <v>167</v>
      </c>
      <c r="B152" s="47">
        <v>142.1</v>
      </c>
      <c r="C152" s="47">
        <v>22.2</v>
      </c>
      <c r="D152" s="78">
        <v>9132492</v>
      </c>
      <c r="E152" s="44"/>
    </row>
    <row r="153" spans="1:5">
      <c r="A153" s="44" t="s">
        <v>168</v>
      </c>
      <c r="B153" s="47">
        <v>227.8</v>
      </c>
      <c r="C153" s="47">
        <v>32.200000000000003</v>
      </c>
      <c r="D153" s="78">
        <v>9176565</v>
      </c>
      <c r="E153" s="44"/>
    </row>
    <row r="154" spans="1:5">
      <c r="A154" s="44" t="s">
        <v>1116</v>
      </c>
      <c r="B154" s="47">
        <v>237.8</v>
      </c>
      <c r="C154" s="47">
        <v>34.5</v>
      </c>
      <c r="D154" s="78" t="s">
        <v>1117</v>
      </c>
      <c r="E154" s="44">
        <v>12.6807</v>
      </c>
    </row>
    <row r="155" spans="1:5">
      <c r="A155" s="44" t="s">
        <v>169</v>
      </c>
      <c r="B155" s="47">
        <v>293.8</v>
      </c>
      <c r="C155" s="47">
        <v>32.200000000000003</v>
      </c>
      <c r="D155" s="78">
        <v>9313905</v>
      </c>
      <c r="E155" s="44"/>
    </row>
    <row r="156" spans="1:5">
      <c r="A156" s="44" t="s">
        <v>1118</v>
      </c>
      <c r="B156" s="47">
        <v>146.5</v>
      </c>
      <c r="C156" s="47">
        <v>22.7</v>
      </c>
      <c r="D156" s="78" t="s">
        <v>1119</v>
      </c>
      <c r="E156" s="44">
        <v>8.3000000000000007</v>
      </c>
    </row>
    <row r="157" spans="1:5">
      <c r="A157" s="44" t="s">
        <v>170</v>
      </c>
      <c r="B157" s="47">
        <v>208</v>
      </c>
      <c r="C157" s="47">
        <v>32.200000000000003</v>
      </c>
      <c r="D157" s="78">
        <v>9228540</v>
      </c>
      <c r="E157" s="44"/>
    </row>
    <row r="158" spans="1:5">
      <c r="A158" s="44" t="s">
        <v>171</v>
      </c>
      <c r="B158" s="47">
        <v>68.5</v>
      </c>
      <c r="C158" s="47">
        <v>15.3</v>
      </c>
      <c r="D158" s="78">
        <v>9390056</v>
      </c>
      <c r="E158" s="44"/>
    </row>
    <row r="159" spans="1:5">
      <c r="A159" s="44" t="s">
        <v>172</v>
      </c>
      <c r="B159" s="47">
        <v>59.7</v>
      </c>
      <c r="C159" s="47">
        <v>15</v>
      </c>
      <c r="D159" s="78">
        <v>9513543</v>
      </c>
      <c r="E159" s="44"/>
    </row>
    <row r="160" spans="1:5">
      <c r="A160" s="44" t="s">
        <v>173</v>
      </c>
      <c r="B160" s="47">
        <v>59.7</v>
      </c>
      <c r="C160" s="47">
        <v>15</v>
      </c>
      <c r="D160" s="78"/>
      <c r="E160" s="44"/>
    </row>
    <row r="161" spans="1:5">
      <c r="A161" s="44" t="s">
        <v>174</v>
      </c>
      <c r="B161" s="47">
        <v>59.7</v>
      </c>
      <c r="C161" s="47">
        <v>15</v>
      </c>
      <c r="D161" s="78">
        <v>9865392</v>
      </c>
      <c r="E161" s="44"/>
    </row>
    <row r="162" spans="1:5">
      <c r="A162" s="44" t="s">
        <v>175</v>
      </c>
      <c r="B162" s="47">
        <v>65.7</v>
      </c>
      <c r="C162" s="47">
        <v>16</v>
      </c>
      <c r="D162" s="78">
        <v>9619098</v>
      </c>
      <c r="E162" s="44"/>
    </row>
    <row r="163" spans="1:5">
      <c r="A163" s="44" t="s">
        <v>176</v>
      </c>
      <c r="B163" s="47">
        <v>64.8</v>
      </c>
      <c r="C163" s="47">
        <v>16</v>
      </c>
      <c r="D163" s="78"/>
      <c r="E163" s="44"/>
    </row>
    <row r="164" spans="1:5">
      <c r="A164" s="44" t="s">
        <v>177</v>
      </c>
      <c r="B164" s="47">
        <v>291.7</v>
      </c>
      <c r="C164" s="47">
        <v>32.200000000000003</v>
      </c>
      <c r="D164" s="78"/>
      <c r="E164" s="44"/>
    </row>
    <row r="165" spans="1:5">
      <c r="A165" s="44" t="s">
        <v>178</v>
      </c>
      <c r="B165" s="47">
        <v>170</v>
      </c>
      <c r="C165" s="47">
        <v>27.5</v>
      </c>
      <c r="D165" s="78">
        <v>8313221</v>
      </c>
      <c r="E165" s="44"/>
    </row>
    <row r="166" spans="1:5">
      <c r="A166" s="44" t="s">
        <v>179</v>
      </c>
      <c r="B166" s="47">
        <v>334.1</v>
      </c>
      <c r="C166" s="47">
        <v>42.8</v>
      </c>
      <c r="D166" s="78" t="s">
        <v>1726</v>
      </c>
      <c r="E166" s="44">
        <v>16.741299999999999</v>
      </c>
    </row>
    <row r="167" spans="1:5">
      <c r="A167" s="44" t="s">
        <v>180</v>
      </c>
      <c r="B167" s="47">
        <v>133.6</v>
      </c>
      <c r="C167" s="47">
        <v>23</v>
      </c>
      <c r="D167" s="78">
        <v>9002398</v>
      </c>
      <c r="E167" s="44"/>
    </row>
    <row r="168" spans="1:5">
      <c r="A168" s="44" t="s">
        <v>181</v>
      </c>
      <c r="B168" s="47">
        <v>200</v>
      </c>
      <c r="C168" s="47">
        <v>32.299999999999997</v>
      </c>
      <c r="D168" s="78" t="s">
        <v>1120</v>
      </c>
      <c r="E168" s="44">
        <v>11.2524</v>
      </c>
    </row>
    <row r="169" spans="1:5">
      <c r="A169" s="44" t="s">
        <v>182</v>
      </c>
      <c r="B169" s="47">
        <v>121</v>
      </c>
      <c r="C169" s="47">
        <v>21.5</v>
      </c>
      <c r="D169" s="78">
        <v>9163776</v>
      </c>
      <c r="E169" s="44"/>
    </row>
    <row r="170" spans="1:5">
      <c r="A170" s="44" t="s">
        <v>183</v>
      </c>
      <c r="B170" s="47">
        <v>176</v>
      </c>
      <c r="C170" s="47">
        <v>28.2</v>
      </c>
      <c r="D170" s="78">
        <v>8213847</v>
      </c>
      <c r="E170" s="44"/>
    </row>
    <row r="171" spans="1:5">
      <c r="A171" s="44" t="s">
        <v>184</v>
      </c>
      <c r="B171" s="47">
        <v>293.7</v>
      </c>
      <c r="C171" s="47">
        <v>32.200000000000003</v>
      </c>
      <c r="D171" s="78">
        <v>9313931</v>
      </c>
      <c r="E171" s="44"/>
    </row>
    <row r="172" spans="1:5">
      <c r="A172" s="44" t="s">
        <v>185</v>
      </c>
      <c r="B172" s="47">
        <v>294.10000000000002</v>
      </c>
      <c r="C172" s="47">
        <v>32.200000000000003</v>
      </c>
      <c r="D172" s="78">
        <v>9313955</v>
      </c>
      <c r="E172" s="44"/>
    </row>
    <row r="173" spans="1:5">
      <c r="A173" s="44" t="s">
        <v>1121</v>
      </c>
      <c r="B173" s="47">
        <v>222.5</v>
      </c>
      <c r="C173" s="47">
        <v>32.299999999999997</v>
      </c>
      <c r="D173" s="78" t="s">
        <v>1122</v>
      </c>
      <c r="E173" s="44">
        <v>12.36</v>
      </c>
    </row>
    <row r="174" spans="1:5">
      <c r="A174" s="44" t="s">
        <v>186</v>
      </c>
      <c r="B174" s="47">
        <v>293.7</v>
      </c>
      <c r="C174" s="47">
        <v>32.200000000000003</v>
      </c>
      <c r="D174" s="78">
        <v>9313943</v>
      </c>
      <c r="E174" s="44"/>
    </row>
    <row r="175" spans="1:5">
      <c r="A175" s="44" t="s">
        <v>187</v>
      </c>
      <c r="B175" s="47">
        <v>190</v>
      </c>
      <c r="C175" s="47">
        <v>32.200000000000003</v>
      </c>
      <c r="D175" s="78">
        <v>9426245</v>
      </c>
      <c r="E175" s="44"/>
    </row>
    <row r="176" spans="1:5">
      <c r="A176" s="44" t="s">
        <v>188</v>
      </c>
      <c r="B176" s="47">
        <v>190</v>
      </c>
      <c r="C176" s="47">
        <v>32.200000000000003</v>
      </c>
      <c r="D176" s="78">
        <v>9426192</v>
      </c>
      <c r="E176" s="44"/>
    </row>
    <row r="177" spans="1:5">
      <c r="A177" s="44" t="s">
        <v>1123</v>
      </c>
      <c r="B177" s="47">
        <v>182.5</v>
      </c>
      <c r="C177" s="47">
        <v>32.200000000000003</v>
      </c>
      <c r="D177" s="78" t="s">
        <v>1124</v>
      </c>
      <c r="E177" s="44">
        <v>12.2</v>
      </c>
    </row>
    <row r="178" spans="1:5">
      <c r="A178" s="44" t="s">
        <v>189</v>
      </c>
      <c r="B178" s="47">
        <v>317.7</v>
      </c>
      <c r="C178" s="47">
        <v>43.2</v>
      </c>
      <c r="D178" s="78">
        <v>9315381</v>
      </c>
      <c r="E178" s="44"/>
    </row>
    <row r="179" spans="1:5">
      <c r="A179" s="44" t="s">
        <v>190</v>
      </c>
      <c r="B179" s="47">
        <v>300</v>
      </c>
      <c r="C179" s="47">
        <v>40</v>
      </c>
      <c r="D179" s="78"/>
      <c r="E179" s="44"/>
    </row>
    <row r="180" spans="1:5">
      <c r="A180" s="44" t="s">
        <v>191</v>
      </c>
      <c r="B180" s="47">
        <v>163.30000000000001</v>
      </c>
      <c r="C180" s="47">
        <v>27.5</v>
      </c>
      <c r="D180" s="78">
        <v>8513807</v>
      </c>
      <c r="E180" s="44"/>
    </row>
    <row r="181" spans="1:5">
      <c r="A181" s="44" t="s">
        <v>192</v>
      </c>
      <c r="B181" s="47">
        <v>259.2</v>
      </c>
      <c r="C181" s="47">
        <v>32.200000000000003</v>
      </c>
      <c r="D181" s="78">
        <v>9150200</v>
      </c>
      <c r="E181" s="44"/>
    </row>
    <row r="182" spans="1:5">
      <c r="A182" s="44" t="s">
        <v>193</v>
      </c>
      <c r="B182" s="47">
        <v>259</v>
      </c>
      <c r="C182" s="47">
        <v>32.200000000000003</v>
      </c>
      <c r="D182" s="78">
        <v>9150183</v>
      </c>
      <c r="E182" s="44"/>
    </row>
    <row r="183" spans="1:5">
      <c r="A183" s="44" t="s">
        <v>194</v>
      </c>
      <c r="B183" s="47">
        <v>34.4</v>
      </c>
      <c r="C183" s="47">
        <v>11.8</v>
      </c>
      <c r="D183" s="78"/>
      <c r="E183" s="44"/>
    </row>
    <row r="184" spans="1:5">
      <c r="A184" s="44" t="s">
        <v>195</v>
      </c>
      <c r="B184" s="47">
        <v>158.5</v>
      </c>
      <c r="C184" s="47">
        <v>26</v>
      </c>
      <c r="D184" s="78"/>
      <c r="E184" s="44"/>
    </row>
    <row r="185" spans="1:5">
      <c r="A185" s="44" t="s">
        <v>1125</v>
      </c>
      <c r="B185" s="47">
        <v>183</v>
      </c>
      <c r="C185" s="47">
        <v>32.200000000000003</v>
      </c>
      <c r="D185" s="78" t="s">
        <v>1126</v>
      </c>
      <c r="E185" s="44">
        <v>13.286</v>
      </c>
    </row>
    <row r="186" spans="1:5">
      <c r="A186" s="44" t="s">
        <v>1127</v>
      </c>
      <c r="B186" s="47">
        <v>334.1</v>
      </c>
      <c r="C186" s="47">
        <v>42.8</v>
      </c>
      <c r="D186" s="78" t="s">
        <v>1128</v>
      </c>
      <c r="E186" s="44">
        <v>16.741299999999999</v>
      </c>
    </row>
    <row r="187" spans="1:5">
      <c r="A187" s="44" t="s">
        <v>196</v>
      </c>
      <c r="B187" s="47">
        <v>169</v>
      </c>
      <c r="C187" s="47">
        <v>27</v>
      </c>
      <c r="D187" s="78">
        <v>9127681</v>
      </c>
      <c r="E187" s="44"/>
    </row>
    <row r="188" spans="1:5">
      <c r="A188" s="44" t="s">
        <v>197</v>
      </c>
      <c r="B188" s="47">
        <v>182.8</v>
      </c>
      <c r="C188" s="47">
        <v>28</v>
      </c>
      <c r="D188" s="78">
        <v>9143116</v>
      </c>
      <c r="E188" s="44"/>
    </row>
    <row r="189" spans="1:5">
      <c r="A189" s="44" t="s">
        <v>1129</v>
      </c>
      <c r="B189" s="47">
        <v>55.5</v>
      </c>
      <c r="C189" s="47">
        <v>11</v>
      </c>
      <c r="D189" s="78" t="s">
        <v>1130</v>
      </c>
      <c r="E189" s="44">
        <v>5</v>
      </c>
    </row>
    <row r="190" spans="1:5">
      <c r="A190" s="44" t="s">
        <v>1131</v>
      </c>
      <c r="B190" s="47">
        <v>59.5</v>
      </c>
      <c r="C190" s="47">
        <v>12.8</v>
      </c>
      <c r="D190" s="78" t="s">
        <v>1132</v>
      </c>
      <c r="E190" s="44">
        <v>5</v>
      </c>
    </row>
    <row r="191" spans="1:5">
      <c r="A191" s="44" t="s">
        <v>198</v>
      </c>
      <c r="B191" s="47">
        <v>67.3</v>
      </c>
      <c r="C191" s="47">
        <v>12.3</v>
      </c>
      <c r="D191" s="78">
        <v>9225536</v>
      </c>
      <c r="E191" s="44"/>
    </row>
    <row r="192" spans="1:5">
      <c r="A192" s="44" t="s">
        <v>199</v>
      </c>
      <c r="B192" s="47">
        <v>67.3</v>
      </c>
      <c r="C192" s="47">
        <v>12.3</v>
      </c>
      <c r="D192" s="78">
        <v>9168063</v>
      </c>
      <c r="E192" s="44"/>
    </row>
    <row r="193" spans="1:5">
      <c r="A193" s="44" t="s">
        <v>200</v>
      </c>
      <c r="B193" s="47">
        <v>182.8</v>
      </c>
      <c r="C193" s="47">
        <v>28</v>
      </c>
      <c r="D193" s="78">
        <v>9182021</v>
      </c>
      <c r="E193" s="44"/>
    </row>
    <row r="194" spans="1:5">
      <c r="A194" s="44" t="s">
        <v>1133</v>
      </c>
      <c r="B194" s="47">
        <v>179.9</v>
      </c>
      <c r="C194" s="47">
        <v>30</v>
      </c>
      <c r="D194" s="78" t="s">
        <v>1134</v>
      </c>
      <c r="E194" s="44">
        <v>10.285</v>
      </c>
    </row>
    <row r="195" spans="1:5">
      <c r="A195" s="44" t="s">
        <v>201</v>
      </c>
      <c r="B195" s="47">
        <v>227.8</v>
      </c>
      <c r="C195" s="47">
        <v>32.200000000000003</v>
      </c>
      <c r="D195" s="78">
        <v>9505027</v>
      </c>
      <c r="E195" s="44"/>
    </row>
    <row r="196" spans="1:5">
      <c r="A196" s="44" t="s">
        <v>202</v>
      </c>
      <c r="B196" s="47">
        <v>200</v>
      </c>
      <c r="C196" s="47">
        <v>32.200000000000003</v>
      </c>
      <c r="D196" s="78">
        <v>9544920</v>
      </c>
      <c r="E196" s="44"/>
    </row>
    <row r="197" spans="1:5">
      <c r="A197" s="44" t="s">
        <v>203</v>
      </c>
      <c r="B197" s="47">
        <v>150.1</v>
      </c>
      <c r="C197" s="47">
        <v>25</v>
      </c>
      <c r="D197" s="78">
        <v>8908715</v>
      </c>
      <c r="E197" s="44"/>
    </row>
    <row r="198" spans="1:5">
      <c r="A198" s="44" t="s">
        <v>204</v>
      </c>
      <c r="B198" s="47">
        <v>129</v>
      </c>
      <c r="C198" s="47">
        <v>20</v>
      </c>
      <c r="D198" s="78">
        <v>8116960</v>
      </c>
      <c r="E198" s="44"/>
    </row>
    <row r="199" spans="1:5">
      <c r="A199" s="44" t="s">
        <v>205</v>
      </c>
      <c r="B199" s="47">
        <v>123.1</v>
      </c>
      <c r="C199" s="47">
        <v>20.7</v>
      </c>
      <c r="D199" s="78">
        <v>9403372</v>
      </c>
      <c r="E199" s="44"/>
    </row>
    <row r="200" spans="1:5">
      <c r="A200" s="44" t="s">
        <v>206</v>
      </c>
      <c r="B200" s="47">
        <v>200</v>
      </c>
      <c r="C200" s="47">
        <v>32.299999999999997</v>
      </c>
      <c r="D200" s="78" t="s">
        <v>1135</v>
      </c>
      <c r="E200" s="44">
        <v>11.2524</v>
      </c>
    </row>
    <row r="201" spans="1:5">
      <c r="A201" s="44" t="s">
        <v>1727</v>
      </c>
      <c r="B201" s="47">
        <v>172</v>
      </c>
      <c r="C201" s="47">
        <v>27.6</v>
      </c>
      <c r="D201" s="78" t="s">
        <v>1728</v>
      </c>
      <c r="E201" s="44">
        <v>9.6460000000000008</v>
      </c>
    </row>
    <row r="202" spans="1:5">
      <c r="A202" s="44" t="s">
        <v>1729</v>
      </c>
      <c r="B202" s="47">
        <v>142.69999999999999</v>
      </c>
      <c r="C202" s="47">
        <v>18.3</v>
      </c>
      <c r="D202" s="78" t="s">
        <v>1730</v>
      </c>
      <c r="E202" s="44">
        <v>7.3440000000000003</v>
      </c>
    </row>
    <row r="203" spans="1:5">
      <c r="A203" s="44" t="s">
        <v>1136</v>
      </c>
      <c r="B203" s="47">
        <v>219.3</v>
      </c>
      <c r="C203" s="47">
        <v>30.8</v>
      </c>
      <c r="D203" s="78" t="s">
        <v>1137</v>
      </c>
      <c r="E203" s="44">
        <v>11.506</v>
      </c>
    </row>
    <row r="204" spans="1:5">
      <c r="A204" s="44" t="s">
        <v>1138</v>
      </c>
      <c r="B204" s="47">
        <v>182.6</v>
      </c>
      <c r="C204" s="47">
        <v>32.200000000000003</v>
      </c>
      <c r="D204" s="78" t="s">
        <v>1139</v>
      </c>
      <c r="E204" s="44">
        <v>13.228999999999999</v>
      </c>
    </row>
    <row r="205" spans="1:5">
      <c r="A205" s="44" t="s">
        <v>207</v>
      </c>
      <c r="B205" s="47">
        <v>137</v>
      </c>
      <c r="C205" s="47">
        <v>23</v>
      </c>
      <c r="D205" s="78">
        <v>9223643</v>
      </c>
      <c r="E205" s="44"/>
    </row>
    <row r="206" spans="1:5">
      <c r="A206" s="44" t="s">
        <v>1140</v>
      </c>
      <c r="B206" s="47">
        <v>189.9</v>
      </c>
      <c r="C206" s="47">
        <v>32.299999999999997</v>
      </c>
      <c r="D206" s="78" t="s">
        <v>1141</v>
      </c>
      <c r="E206" s="44">
        <v>12.552</v>
      </c>
    </row>
    <row r="207" spans="1:5">
      <c r="A207" s="44" t="s">
        <v>1142</v>
      </c>
      <c r="B207" s="47">
        <v>183.1</v>
      </c>
      <c r="C207" s="47">
        <v>32.200000000000003</v>
      </c>
      <c r="D207" s="78" t="s">
        <v>1143</v>
      </c>
      <c r="E207" s="44">
        <v>13.3</v>
      </c>
    </row>
    <row r="208" spans="1:5">
      <c r="A208" s="44" t="s">
        <v>208</v>
      </c>
      <c r="B208" s="47">
        <v>136.1</v>
      </c>
      <c r="C208" s="47">
        <v>18.2</v>
      </c>
      <c r="D208" s="78">
        <v>7347718</v>
      </c>
      <c r="E208" s="44"/>
    </row>
    <row r="209" spans="1:5">
      <c r="A209" s="44" t="s">
        <v>209</v>
      </c>
      <c r="B209" s="47">
        <v>182.8</v>
      </c>
      <c r="C209" s="47">
        <v>32.200000000000003</v>
      </c>
      <c r="D209" s="78">
        <v>8812772</v>
      </c>
      <c r="E209" s="44"/>
    </row>
    <row r="210" spans="1:5">
      <c r="A210" s="44" t="s">
        <v>1144</v>
      </c>
      <c r="B210" s="47">
        <v>65</v>
      </c>
      <c r="C210" s="47">
        <v>14</v>
      </c>
      <c r="D210" s="78"/>
      <c r="E210" s="44">
        <v>4.2233000000000001</v>
      </c>
    </row>
    <row r="211" spans="1:5">
      <c r="A211" s="44" t="s">
        <v>210</v>
      </c>
      <c r="B211" s="47">
        <v>186</v>
      </c>
      <c r="C211" s="47">
        <v>32.200000000000003</v>
      </c>
      <c r="D211" s="78">
        <v>9344112</v>
      </c>
      <c r="E211" s="44"/>
    </row>
    <row r="212" spans="1:5">
      <c r="A212" s="44" t="s">
        <v>211</v>
      </c>
      <c r="B212" s="47">
        <v>185</v>
      </c>
      <c r="C212" s="47">
        <v>32.200000000000003</v>
      </c>
      <c r="D212" s="78">
        <v>9379806</v>
      </c>
      <c r="E212" s="44"/>
    </row>
    <row r="213" spans="1:5">
      <c r="A213" s="44" t="s">
        <v>212</v>
      </c>
      <c r="B213" s="47">
        <v>294.10000000000002</v>
      </c>
      <c r="C213" s="47">
        <v>32.200000000000003</v>
      </c>
      <c r="D213" s="78">
        <v>9287900</v>
      </c>
      <c r="E213" s="44"/>
    </row>
    <row r="214" spans="1:5">
      <c r="A214" s="44" t="s">
        <v>213</v>
      </c>
      <c r="B214" s="47">
        <v>129.5</v>
      </c>
      <c r="C214" s="47">
        <v>19.2</v>
      </c>
      <c r="D214" s="78">
        <v>9400708</v>
      </c>
      <c r="E214" s="44"/>
    </row>
    <row r="215" spans="1:5">
      <c r="A215" s="44" t="s">
        <v>1145</v>
      </c>
      <c r="B215" s="47">
        <v>145</v>
      </c>
      <c r="C215" s="47">
        <v>24.2</v>
      </c>
      <c r="D215" s="78" t="s">
        <v>1146</v>
      </c>
      <c r="E215" s="44">
        <v>9.7840000000000007</v>
      </c>
    </row>
    <row r="216" spans="1:5">
      <c r="A216" s="44" t="s">
        <v>214</v>
      </c>
      <c r="B216" s="47">
        <v>159.1</v>
      </c>
      <c r="C216" s="47">
        <v>25</v>
      </c>
      <c r="D216" s="78">
        <v>9262584</v>
      </c>
      <c r="E216" s="44"/>
    </row>
    <row r="217" spans="1:5">
      <c r="A217" s="44" t="s">
        <v>993</v>
      </c>
      <c r="B217" s="47">
        <v>189.9</v>
      </c>
      <c r="C217" s="47">
        <v>32.26</v>
      </c>
      <c r="D217" s="78">
        <v>9279379</v>
      </c>
      <c r="E217" s="44"/>
    </row>
    <row r="218" spans="1:5">
      <c r="A218" s="44" t="s">
        <v>1147</v>
      </c>
      <c r="B218" s="47">
        <v>190</v>
      </c>
      <c r="C218" s="47">
        <v>32.299999999999997</v>
      </c>
      <c r="D218" s="78" t="s">
        <v>1148</v>
      </c>
      <c r="E218" s="44">
        <v>12.502000000000001</v>
      </c>
    </row>
    <row r="219" spans="1:5">
      <c r="A219" s="44" t="s">
        <v>215</v>
      </c>
      <c r="B219" s="47">
        <v>183.8</v>
      </c>
      <c r="C219" s="47">
        <v>25.2</v>
      </c>
      <c r="D219" s="78">
        <v>9105968</v>
      </c>
      <c r="E219" s="44"/>
    </row>
    <row r="220" spans="1:5">
      <c r="A220" s="44" t="s">
        <v>216</v>
      </c>
      <c r="B220" s="47">
        <v>190</v>
      </c>
      <c r="C220" s="47">
        <v>32.200000000000003</v>
      </c>
      <c r="D220" s="78">
        <v>9496238</v>
      </c>
      <c r="E220" s="44"/>
    </row>
    <row r="221" spans="1:5">
      <c r="A221" s="44" t="s">
        <v>217</v>
      </c>
      <c r="B221" s="47">
        <v>56</v>
      </c>
      <c r="C221" s="47">
        <v>8.8000000000000007</v>
      </c>
      <c r="D221" s="78">
        <v>8821527</v>
      </c>
      <c r="E221" s="44"/>
    </row>
    <row r="222" spans="1:5">
      <c r="A222" s="44" t="s">
        <v>218</v>
      </c>
      <c r="B222" s="47">
        <v>170</v>
      </c>
      <c r="C222" s="47">
        <v>27.5</v>
      </c>
      <c r="D222" s="78">
        <v>8307947</v>
      </c>
      <c r="E222" s="44"/>
    </row>
    <row r="223" spans="1:5">
      <c r="A223" s="44" t="s">
        <v>219</v>
      </c>
      <c r="B223" s="47">
        <v>174</v>
      </c>
      <c r="C223" s="47">
        <v>29</v>
      </c>
      <c r="D223" s="78">
        <v>9341512</v>
      </c>
      <c r="E223" s="44"/>
    </row>
    <row r="224" spans="1:5">
      <c r="A224" s="44" t="s">
        <v>220</v>
      </c>
      <c r="B224" s="47">
        <v>185</v>
      </c>
      <c r="C224" s="47">
        <v>23.5</v>
      </c>
      <c r="D224" s="78">
        <v>9283540</v>
      </c>
      <c r="E224" s="44"/>
    </row>
    <row r="225" spans="1:5">
      <c r="A225" s="44" t="s">
        <v>997</v>
      </c>
      <c r="B225" s="47">
        <v>225</v>
      </c>
      <c r="C225" s="47">
        <v>32.26</v>
      </c>
      <c r="D225" s="78">
        <v>9304083</v>
      </c>
      <c r="E225" s="44"/>
    </row>
    <row r="226" spans="1:5">
      <c r="A226" s="44" t="s">
        <v>1149</v>
      </c>
      <c r="B226" s="47">
        <v>179.9</v>
      </c>
      <c r="C226" s="47">
        <v>28.4</v>
      </c>
      <c r="D226" s="78" t="s">
        <v>1150</v>
      </c>
      <c r="E226" s="44">
        <v>10.15</v>
      </c>
    </row>
    <row r="227" spans="1:5">
      <c r="A227" s="44" t="s">
        <v>221</v>
      </c>
      <c r="B227" s="47">
        <v>103</v>
      </c>
      <c r="C227" s="47">
        <v>17.3</v>
      </c>
      <c r="D227" s="78">
        <v>8800195</v>
      </c>
      <c r="E227" s="44"/>
    </row>
    <row r="228" spans="1:5">
      <c r="A228" s="44" t="s">
        <v>222</v>
      </c>
      <c r="B228" s="47">
        <v>200</v>
      </c>
      <c r="C228" s="47">
        <v>32.299999999999997</v>
      </c>
      <c r="D228" s="78" t="s">
        <v>1151</v>
      </c>
      <c r="E228" s="44">
        <v>11.2524</v>
      </c>
    </row>
    <row r="229" spans="1:5">
      <c r="A229" s="44" t="s">
        <v>1152</v>
      </c>
      <c r="B229" s="47">
        <v>228</v>
      </c>
      <c r="C229" s="47">
        <v>37.299999999999997</v>
      </c>
      <c r="D229" s="78" t="s">
        <v>1153</v>
      </c>
      <c r="E229" s="44">
        <v>12.9107</v>
      </c>
    </row>
    <row r="230" spans="1:5">
      <c r="A230" s="44" t="s">
        <v>1154</v>
      </c>
      <c r="B230" s="47">
        <v>228</v>
      </c>
      <c r="C230" s="47">
        <v>37.299999999999997</v>
      </c>
      <c r="D230" s="78" t="s">
        <v>1155</v>
      </c>
      <c r="E230" s="44">
        <v>12.9107</v>
      </c>
    </row>
    <row r="231" spans="1:5">
      <c r="A231" s="44" t="s">
        <v>1156</v>
      </c>
      <c r="B231" s="47">
        <v>228</v>
      </c>
      <c r="C231" s="47">
        <v>37.200000000000003</v>
      </c>
      <c r="D231" s="78" t="s">
        <v>1157</v>
      </c>
      <c r="E231" s="44">
        <v>12.8934</v>
      </c>
    </row>
    <row r="232" spans="1:5">
      <c r="A232" s="44" t="s">
        <v>1158</v>
      </c>
      <c r="B232" s="47">
        <v>227.9</v>
      </c>
      <c r="C232" s="47">
        <v>37.299999999999997</v>
      </c>
      <c r="D232" s="78" t="s">
        <v>1159</v>
      </c>
      <c r="E232" s="44">
        <v>12.9079</v>
      </c>
    </row>
    <row r="233" spans="1:5">
      <c r="A233" s="44" t="s">
        <v>1160</v>
      </c>
      <c r="B233" s="47">
        <v>175.6</v>
      </c>
      <c r="C233" s="47">
        <v>27.7</v>
      </c>
      <c r="D233" s="78" t="s">
        <v>1161</v>
      </c>
      <c r="E233" s="44">
        <v>10.9</v>
      </c>
    </row>
    <row r="234" spans="1:5">
      <c r="A234" s="44" t="s">
        <v>1162</v>
      </c>
      <c r="B234" s="47">
        <v>299.89999999999998</v>
      </c>
      <c r="C234" s="47">
        <v>48.2</v>
      </c>
      <c r="D234" s="78" t="s">
        <v>1163</v>
      </c>
      <c r="E234" s="44">
        <v>16.8322</v>
      </c>
    </row>
    <row r="235" spans="1:5">
      <c r="A235" s="44" t="s">
        <v>1164</v>
      </c>
      <c r="B235" s="47">
        <v>335</v>
      </c>
      <c r="C235" s="47">
        <v>42.8</v>
      </c>
      <c r="D235" s="78" t="s">
        <v>1165</v>
      </c>
      <c r="E235" s="44">
        <v>16.7638</v>
      </c>
    </row>
    <row r="236" spans="1:5">
      <c r="A236" s="44" t="s">
        <v>1166</v>
      </c>
      <c r="B236" s="47">
        <v>186.4</v>
      </c>
      <c r="C236" s="47">
        <v>27.6</v>
      </c>
      <c r="D236" s="78" t="s">
        <v>1167</v>
      </c>
      <c r="E236" s="44">
        <v>11.32</v>
      </c>
    </row>
    <row r="237" spans="1:5">
      <c r="A237" s="44" t="s">
        <v>1168</v>
      </c>
      <c r="B237" s="47">
        <v>197.2</v>
      </c>
      <c r="C237" s="47">
        <v>30.2</v>
      </c>
      <c r="D237" s="78" t="s">
        <v>1169</v>
      </c>
      <c r="E237" s="44">
        <v>11.023</v>
      </c>
    </row>
    <row r="238" spans="1:5">
      <c r="A238" s="44" t="s">
        <v>1170</v>
      </c>
      <c r="B238" s="47">
        <v>176.9</v>
      </c>
      <c r="C238" s="47">
        <v>27.4</v>
      </c>
      <c r="D238" s="78" t="s">
        <v>1171</v>
      </c>
      <c r="E238" s="44">
        <v>10.9</v>
      </c>
    </row>
    <row r="239" spans="1:5">
      <c r="A239" s="44" t="s">
        <v>1731</v>
      </c>
      <c r="B239" s="47">
        <v>168.8</v>
      </c>
      <c r="C239" s="47">
        <v>27.2</v>
      </c>
      <c r="D239" s="78">
        <v>9239874</v>
      </c>
      <c r="E239" s="44">
        <v>9.4863</v>
      </c>
    </row>
    <row r="240" spans="1:5">
      <c r="A240" s="44" t="s">
        <v>1172</v>
      </c>
      <c r="B240" s="47">
        <v>196.8</v>
      </c>
      <c r="C240" s="47">
        <v>27.8</v>
      </c>
      <c r="D240" s="78" t="s">
        <v>1173</v>
      </c>
      <c r="E240" s="44">
        <v>11</v>
      </c>
    </row>
    <row r="241" spans="1:5">
      <c r="A241" s="44" t="s">
        <v>1174</v>
      </c>
      <c r="B241" s="47">
        <v>299.89999999999998</v>
      </c>
      <c r="C241" s="47">
        <v>48.2</v>
      </c>
      <c r="D241" s="78" t="s">
        <v>1175</v>
      </c>
      <c r="E241" s="44">
        <v>16.8322</v>
      </c>
    </row>
    <row r="242" spans="1:5">
      <c r="A242" s="44" t="s">
        <v>1176</v>
      </c>
      <c r="B242" s="47">
        <v>172</v>
      </c>
      <c r="C242" s="47">
        <v>27.6</v>
      </c>
      <c r="D242" s="78" t="s">
        <v>1177</v>
      </c>
      <c r="E242" s="44">
        <v>9.6460000000000008</v>
      </c>
    </row>
    <row r="243" spans="1:5">
      <c r="A243" s="44" t="s">
        <v>1178</v>
      </c>
      <c r="B243" s="47">
        <v>334.1</v>
      </c>
      <c r="C243" s="47">
        <v>42.8</v>
      </c>
      <c r="D243" s="78" t="s">
        <v>1179</v>
      </c>
      <c r="E243" s="44">
        <v>16.741299999999999</v>
      </c>
    </row>
    <row r="244" spans="1:5">
      <c r="A244" s="44" t="s">
        <v>1180</v>
      </c>
      <c r="B244" s="47">
        <v>210.1</v>
      </c>
      <c r="C244" s="47">
        <v>30.2</v>
      </c>
      <c r="D244" s="78" t="s">
        <v>1181</v>
      </c>
      <c r="E244" s="44">
        <v>11.518000000000001</v>
      </c>
    </row>
    <row r="245" spans="1:5">
      <c r="A245" s="44" t="s">
        <v>1182</v>
      </c>
      <c r="B245" s="47">
        <v>211.9</v>
      </c>
      <c r="C245" s="47">
        <v>29.8</v>
      </c>
      <c r="D245" s="78" t="s">
        <v>1183</v>
      </c>
      <c r="E245" s="44">
        <v>11.4</v>
      </c>
    </row>
    <row r="246" spans="1:5">
      <c r="A246" s="44" t="s">
        <v>1184</v>
      </c>
      <c r="B246" s="47">
        <v>270.10000000000002</v>
      </c>
      <c r="C246" s="47">
        <v>42.8</v>
      </c>
      <c r="D246" s="78" t="s">
        <v>1185</v>
      </c>
      <c r="E246" s="44">
        <v>15.0526</v>
      </c>
    </row>
    <row r="247" spans="1:5">
      <c r="A247" s="44" t="s">
        <v>1186</v>
      </c>
      <c r="B247" s="47">
        <v>222.2</v>
      </c>
      <c r="C247" s="47">
        <v>30</v>
      </c>
      <c r="D247" s="78" t="s">
        <v>1187</v>
      </c>
      <c r="E247" s="44">
        <v>12.019</v>
      </c>
    </row>
    <row r="248" spans="1:5">
      <c r="A248" s="44" t="s">
        <v>1188</v>
      </c>
      <c r="B248" s="47">
        <v>300</v>
      </c>
      <c r="C248" s="47">
        <v>48.2</v>
      </c>
      <c r="D248" s="78" t="s">
        <v>1189</v>
      </c>
      <c r="E248" s="44">
        <v>16.835000000000001</v>
      </c>
    </row>
    <row r="249" spans="1:5">
      <c r="A249" s="44" t="s">
        <v>1190</v>
      </c>
      <c r="B249" s="47">
        <v>222.2</v>
      </c>
      <c r="C249" s="47">
        <v>30</v>
      </c>
      <c r="D249" s="78" t="s">
        <v>1191</v>
      </c>
      <c r="E249" s="44">
        <v>12</v>
      </c>
    </row>
    <row r="250" spans="1:5">
      <c r="A250" s="44" t="s">
        <v>1192</v>
      </c>
      <c r="B250" s="47">
        <v>276.2</v>
      </c>
      <c r="C250" s="47">
        <v>40</v>
      </c>
      <c r="D250" s="78" t="s">
        <v>1193</v>
      </c>
      <c r="E250" s="44">
        <v>14.715299999999999</v>
      </c>
    </row>
    <row r="251" spans="1:5">
      <c r="A251" s="44" t="s">
        <v>223</v>
      </c>
      <c r="B251" s="47">
        <v>188.1</v>
      </c>
      <c r="C251" s="47">
        <v>30.2</v>
      </c>
      <c r="D251" s="78">
        <v>9134610</v>
      </c>
      <c r="E251" s="44"/>
    </row>
    <row r="252" spans="1:5">
      <c r="A252" s="44" t="s">
        <v>224</v>
      </c>
      <c r="B252" s="47">
        <v>210.1</v>
      </c>
      <c r="C252" s="47">
        <v>30.2</v>
      </c>
      <c r="D252" s="78">
        <v>9301445</v>
      </c>
      <c r="E252" s="44"/>
    </row>
    <row r="253" spans="1:5">
      <c r="A253" s="44" t="s">
        <v>225</v>
      </c>
      <c r="B253" s="47">
        <v>260</v>
      </c>
      <c r="C253" s="47">
        <v>32.200000000000003</v>
      </c>
      <c r="D253" s="78">
        <v>9324851</v>
      </c>
      <c r="E253" s="44"/>
    </row>
    <row r="254" spans="1:5">
      <c r="A254" s="44" t="s">
        <v>226</v>
      </c>
      <c r="B254" s="47">
        <v>207.3</v>
      </c>
      <c r="C254" s="47">
        <v>29.7</v>
      </c>
      <c r="D254" s="78">
        <v>9220316</v>
      </c>
      <c r="E254" s="44"/>
    </row>
    <row r="255" spans="1:5">
      <c r="A255" s="44" t="s">
        <v>227</v>
      </c>
      <c r="B255" s="47">
        <v>195.6</v>
      </c>
      <c r="C255" s="47">
        <v>32.200000000000003</v>
      </c>
      <c r="D255" s="78">
        <v>9110951</v>
      </c>
      <c r="E255" s="44"/>
    </row>
    <row r="256" spans="1:5">
      <c r="A256" s="44" t="s">
        <v>228</v>
      </c>
      <c r="B256" s="47">
        <v>207.3</v>
      </c>
      <c r="C256" s="47">
        <v>29.7</v>
      </c>
      <c r="D256" s="78">
        <v>9294018</v>
      </c>
      <c r="E256" s="44"/>
    </row>
    <row r="257" spans="1:5">
      <c r="A257" s="44" t="s">
        <v>229</v>
      </c>
      <c r="B257" s="47">
        <v>240.3</v>
      </c>
      <c r="C257" s="47">
        <v>32.200000000000003</v>
      </c>
      <c r="D257" s="78">
        <v>9104914</v>
      </c>
      <c r="E257" s="44"/>
    </row>
    <row r="258" spans="1:5">
      <c r="A258" s="44" t="s">
        <v>230</v>
      </c>
      <c r="B258" s="47">
        <v>195.6</v>
      </c>
      <c r="C258" s="47">
        <v>30.2</v>
      </c>
      <c r="D258" s="78">
        <v>9224946</v>
      </c>
      <c r="E258" s="44"/>
    </row>
    <row r="259" spans="1:5">
      <c r="A259" s="44" t="s">
        <v>231</v>
      </c>
      <c r="B259" s="47">
        <v>258.8</v>
      </c>
      <c r="C259" s="47">
        <v>32.200000000000003</v>
      </c>
      <c r="D259" s="78">
        <v>9386495</v>
      </c>
      <c r="E259" s="44"/>
    </row>
    <row r="260" spans="1:5">
      <c r="A260" s="44" t="s">
        <v>232</v>
      </c>
      <c r="B260" s="47">
        <v>117.5</v>
      </c>
      <c r="C260" s="47">
        <v>20.2</v>
      </c>
      <c r="D260" s="78">
        <v>8303331</v>
      </c>
      <c r="E260" s="44"/>
    </row>
    <row r="261" spans="1:5">
      <c r="A261" s="44" t="s">
        <v>233</v>
      </c>
      <c r="B261" s="47">
        <v>167.1</v>
      </c>
      <c r="C261" s="47">
        <v>25</v>
      </c>
      <c r="D261" s="78">
        <v>9101522</v>
      </c>
      <c r="E261" s="44"/>
    </row>
    <row r="262" spans="1:5">
      <c r="A262" s="44" t="s">
        <v>234</v>
      </c>
      <c r="B262" s="47">
        <v>184.1</v>
      </c>
      <c r="C262" s="47">
        <v>25.2</v>
      </c>
      <c r="D262" s="78">
        <v>9189160</v>
      </c>
      <c r="E262" s="44"/>
    </row>
    <row r="263" spans="1:5">
      <c r="A263" s="44" t="s">
        <v>235</v>
      </c>
      <c r="B263" s="47">
        <v>258.8</v>
      </c>
      <c r="C263" s="47">
        <v>32.200000000000003</v>
      </c>
      <c r="D263" s="78">
        <v>9386471</v>
      </c>
      <c r="E263" s="44"/>
    </row>
    <row r="264" spans="1:5">
      <c r="A264" s="44" t="s">
        <v>236</v>
      </c>
      <c r="B264" s="47">
        <v>180</v>
      </c>
      <c r="C264" s="47">
        <v>30</v>
      </c>
      <c r="D264" s="78">
        <v>9474254</v>
      </c>
      <c r="E264" s="44"/>
    </row>
    <row r="265" spans="1:5">
      <c r="A265" s="44" t="s">
        <v>237</v>
      </c>
      <c r="B265" s="47">
        <v>275</v>
      </c>
      <c r="C265" s="47">
        <v>37</v>
      </c>
      <c r="D265" s="78">
        <v>9035981</v>
      </c>
      <c r="E265" s="44"/>
    </row>
    <row r="266" spans="1:5">
      <c r="A266" s="44" t="s">
        <v>238</v>
      </c>
      <c r="B266" s="47">
        <v>199.8</v>
      </c>
      <c r="C266" s="47">
        <v>32.200000000000003</v>
      </c>
      <c r="D266" s="78">
        <v>9325441</v>
      </c>
      <c r="E266" s="44"/>
    </row>
    <row r="267" spans="1:5">
      <c r="A267" s="44" t="s">
        <v>239</v>
      </c>
      <c r="B267" s="47">
        <v>163.80000000000001</v>
      </c>
      <c r="C267" s="47">
        <v>27.7</v>
      </c>
      <c r="D267" s="78">
        <v>9053244</v>
      </c>
      <c r="E267" s="44"/>
    </row>
    <row r="268" spans="1:5">
      <c r="A268" s="44" t="s">
        <v>1194</v>
      </c>
      <c r="B268" s="47">
        <v>334</v>
      </c>
      <c r="C268" s="47">
        <v>42.8</v>
      </c>
      <c r="D268" s="78" t="s">
        <v>1195</v>
      </c>
      <c r="E268" s="44">
        <v>16.738800000000001</v>
      </c>
    </row>
    <row r="269" spans="1:5">
      <c r="A269" s="44" t="s">
        <v>1196</v>
      </c>
      <c r="B269" s="47">
        <v>334</v>
      </c>
      <c r="C269" s="47">
        <v>42.8</v>
      </c>
      <c r="D269" s="78" t="s">
        <v>1197</v>
      </c>
      <c r="E269" s="44">
        <v>16.738800000000001</v>
      </c>
    </row>
    <row r="270" spans="1:5">
      <c r="A270" s="44" t="s">
        <v>1732</v>
      </c>
      <c r="B270" s="47">
        <v>334</v>
      </c>
      <c r="C270" s="47">
        <v>42.8</v>
      </c>
      <c r="D270" s="78" t="s">
        <v>1733</v>
      </c>
      <c r="E270" s="44">
        <v>16.738800000000001</v>
      </c>
    </row>
    <row r="271" spans="1:5">
      <c r="A271" s="44" t="s">
        <v>240</v>
      </c>
      <c r="B271" s="47">
        <v>177.3</v>
      </c>
      <c r="C271" s="47">
        <v>27.5</v>
      </c>
      <c r="D271" s="78">
        <v>8808587</v>
      </c>
      <c r="E271" s="44"/>
    </row>
    <row r="272" spans="1:5">
      <c r="A272" s="44" t="s">
        <v>241</v>
      </c>
      <c r="B272" s="47">
        <v>242</v>
      </c>
      <c r="C272" s="47">
        <v>32.200000000000003</v>
      </c>
      <c r="D272" s="78">
        <v>9113630</v>
      </c>
      <c r="E272" s="44"/>
    </row>
    <row r="273" spans="1:5">
      <c r="A273" s="44" t="s">
        <v>242</v>
      </c>
      <c r="B273" s="47">
        <v>242</v>
      </c>
      <c r="C273" s="47">
        <v>32.200000000000003</v>
      </c>
      <c r="D273" s="78">
        <v>9057501</v>
      </c>
      <c r="E273" s="44"/>
    </row>
    <row r="274" spans="1:5">
      <c r="A274" s="44" t="s">
        <v>1198</v>
      </c>
      <c r="B274" s="47">
        <v>139.1</v>
      </c>
      <c r="C274" s="47">
        <v>22.6</v>
      </c>
      <c r="D274" s="78" t="s">
        <v>1199</v>
      </c>
      <c r="E274" s="44">
        <v>8.8000000000000007</v>
      </c>
    </row>
    <row r="275" spans="1:5">
      <c r="A275" s="44" t="s">
        <v>243</v>
      </c>
      <c r="B275" s="47">
        <v>182.5</v>
      </c>
      <c r="C275" s="47">
        <v>25.2</v>
      </c>
      <c r="D275" s="78">
        <v>9354662</v>
      </c>
      <c r="E275" s="44"/>
    </row>
    <row r="276" spans="1:5">
      <c r="A276" s="44" t="s">
        <v>1200</v>
      </c>
      <c r="B276" s="47">
        <v>93.7</v>
      </c>
      <c r="C276" s="47">
        <v>17.2</v>
      </c>
      <c r="D276" s="78" t="s">
        <v>1201</v>
      </c>
      <c r="E276" s="44">
        <v>5.6203000000000003</v>
      </c>
    </row>
    <row r="277" spans="1:5">
      <c r="A277" s="44" t="s">
        <v>244</v>
      </c>
      <c r="B277" s="47">
        <v>127.8</v>
      </c>
      <c r="C277" s="47">
        <v>19.600000000000001</v>
      </c>
      <c r="D277" s="78">
        <v>9651943</v>
      </c>
      <c r="E277" s="44"/>
    </row>
    <row r="278" spans="1:5">
      <c r="A278" s="44" t="s">
        <v>1734</v>
      </c>
      <c r="B278" s="47">
        <v>185.9</v>
      </c>
      <c r="C278" s="47">
        <v>23.8</v>
      </c>
      <c r="D278" s="78" t="s">
        <v>1735</v>
      </c>
      <c r="E278" s="44">
        <v>9.6199999999999992</v>
      </c>
    </row>
    <row r="279" spans="1:5">
      <c r="A279" s="44" t="s">
        <v>245</v>
      </c>
      <c r="B279" s="47">
        <v>189.3</v>
      </c>
      <c r="C279" s="47">
        <v>31.2</v>
      </c>
      <c r="D279" s="78">
        <v>9153563</v>
      </c>
      <c r="E279" s="44"/>
    </row>
    <row r="280" spans="1:5">
      <c r="A280" s="44" t="s">
        <v>246</v>
      </c>
      <c r="B280" s="47">
        <v>187.1</v>
      </c>
      <c r="C280" s="47">
        <v>29</v>
      </c>
      <c r="D280" s="78">
        <v>6916885</v>
      </c>
      <c r="E280" s="44"/>
    </row>
    <row r="281" spans="1:5">
      <c r="A281" s="44" t="s">
        <v>1202</v>
      </c>
      <c r="B281" s="47">
        <v>294</v>
      </c>
      <c r="C281" s="47">
        <v>36.6</v>
      </c>
      <c r="D281" s="78" t="s">
        <v>1203</v>
      </c>
      <c r="E281" s="44">
        <v>14.522500000000001</v>
      </c>
    </row>
    <row r="282" spans="1:5">
      <c r="A282" s="44" t="s">
        <v>247</v>
      </c>
      <c r="B282" s="47">
        <v>243.1</v>
      </c>
      <c r="C282" s="47">
        <v>32</v>
      </c>
      <c r="D282" s="78">
        <v>8407735</v>
      </c>
      <c r="E282" s="44"/>
    </row>
    <row r="283" spans="1:5">
      <c r="A283" s="44" t="s">
        <v>248</v>
      </c>
      <c r="B283" s="47">
        <v>220.6</v>
      </c>
      <c r="C283" s="47">
        <v>34.200000000000003</v>
      </c>
      <c r="D283" s="78">
        <v>8821046</v>
      </c>
      <c r="E283" s="44"/>
    </row>
    <row r="284" spans="1:5">
      <c r="A284" s="44" t="s">
        <v>249</v>
      </c>
      <c r="B284" s="47">
        <v>216.5</v>
      </c>
      <c r="C284" s="47">
        <v>32.700000000000003</v>
      </c>
      <c r="D284" s="78">
        <v>9172777</v>
      </c>
      <c r="E284" s="44"/>
    </row>
    <row r="285" spans="1:5">
      <c r="A285" s="44" t="s">
        <v>250</v>
      </c>
      <c r="B285" s="47">
        <v>220.5</v>
      </c>
      <c r="C285" s="47">
        <v>30.7</v>
      </c>
      <c r="D285" s="78"/>
      <c r="E285" s="44"/>
    </row>
    <row r="286" spans="1:5">
      <c r="A286" s="44" t="s">
        <v>1204</v>
      </c>
      <c r="B286" s="47">
        <v>198</v>
      </c>
      <c r="C286" s="47">
        <v>32.299999999999997</v>
      </c>
      <c r="D286" s="78" t="s">
        <v>1205</v>
      </c>
      <c r="E286" s="44">
        <v>11.196</v>
      </c>
    </row>
    <row r="287" spans="1:5">
      <c r="A287" s="44" t="s">
        <v>251</v>
      </c>
      <c r="B287" s="47">
        <v>167.1</v>
      </c>
      <c r="C287" s="47">
        <v>25.2</v>
      </c>
      <c r="D287" s="78">
        <v>9101481</v>
      </c>
      <c r="E287" s="44"/>
    </row>
    <row r="288" spans="1:5">
      <c r="A288" s="44" t="s">
        <v>252</v>
      </c>
      <c r="B288" s="47">
        <v>183.3</v>
      </c>
      <c r="C288" s="47">
        <v>32.200000000000003</v>
      </c>
      <c r="D288" s="78">
        <v>9443152</v>
      </c>
      <c r="E288" s="44"/>
    </row>
    <row r="289" spans="1:5">
      <c r="A289" s="44" t="s">
        <v>253</v>
      </c>
      <c r="B289" s="47">
        <v>183.8</v>
      </c>
      <c r="C289" s="47">
        <v>24.5</v>
      </c>
      <c r="D289" s="78">
        <v>9337365</v>
      </c>
      <c r="E289" s="44"/>
    </row>
    <row r="290" spans="1:5">
      <c r="A290" s="44" t="s">
        <v>254</v>
      </c>
      <c r="B290" s="47">
        <v>54.2</v>
      </c>
      <c r="C290" s="47">
        <v>9</v>
      </c>
      <c r="D290" s="78">
        <v>8615289</v>
      </c>
      <c r="E290" s="44"/>
    </row>
    <row r="291" spans="1:5">
      <c r="A291" s="44" t="s">
        <v>255</v>
      </c>
      <c r="B291" s="47">
        <v>169.3</v>
      </c>
      <c r="C291" s="47">
        <v>27.2</v>
      </c>
      <c r="D291" s="78">
        <v>9470325</v>
      </c>
      <c r="E291" s="44"/>
    </row>
    <row r="292" spans="1:5">
      <c r="A292" s="44" t="s">
        <v>256</v>
      </c>
      <c r="B292" s="47">
        <v>250</v>
      </c>
      <c r="C292" s="47">
        <v>34</v>
      </c>
      <c r="D292" s="78" t="s">
        <v>1206</v>
      </c>
      <c r="E292" s="44">
        <v>12.907400000000001</v>
      </c>
    </row>
    <row r="293" spans="1:5">
      <c r="A293" s="44" t="s">
        <v>257</v>
      </c>
      <c r="B293" s="47">
        <v>190</v>
      </c>
      <c r="C293" s="47">
        <v>28.5</v>
      </c>
      <c r="D293" s="78">
        <v>9542544</v>
      </c>
      <c r="E293" s="44"/>
    </row>
    <row r="294" spans="1:5">
      <c r="A294" s="44" t="s">
        <v>1207</v>
      </c>
      <c r="B294" s="47">
        <v>178.7</v>
      </c>
      <c r="C294" s="47">
        <v>28</v>
      </c>
      <c r="D294" s="78" t="s">
        <v>1208</v>
      </c>
      <c r="E294" s="44">
        <v>9.9031000000000002</v>
      </c>
    </row>
    <row r="295" spans="1:5">
      <c r="A295" s="44" t="s">
        <v>258</v>
      </c>
      <c r="B295" s="47">
        <v>169.3</v>
      </c>
      <c r="C295" s="47">
        <v>27.2</v>
      </c>
      <c r="D295" s="78">
        <v>9237395</v>
      </c>
      <c r="E295" s="44"/>
    </row>
    <row r="296" spans="1:5">
      <c r="A296" s="44" t="s">
        <v>259</v>
      </c>
      <c r="B296" s="47">
        <v>177</v>
      </c>
      <c r="C296" s="47">
        <v>28.3</v>
      </c>
      <c r="D296" s="78">
        <v>9300192</v>
      </c>
      <c r="E296" s="44"/>
    </row>
    <row r="297" spans="1:5">
      <c r="A297" s="44" t="s">
        <v>260</v>
      </c>
      <c r="B297" s="47">
        <v>294.10000000000002</v>
      </c>
      <c r="C297" s="47">
        <v>32.200000000000003</v>
      </c>
      <c r="D297" s="78">
        <v>9147095</v>
      </c>
      <c r="E297" s="44"/>
    </row>
    <row r="298" spans="1:5">
      <c r="A298" s="44" t="s">
        <v>261</v>
      </c>
      <c r="B298" s="47">
        <v>261.10000000000002</v>
      </c>
      <c r="C298" s="47">
        <v>32.200000000000003</v>
      </c>
      <c r="D298" s="78"/>
      <c r="E298" s="44"/>
    </row>
    <row r="299" spans="1:5">
      <c r="A299" s="44" t="s">
        <v>262</v>
      </c>
      <c r="B299" s="47">
        <v>261.10000000000002</v>
      </c>
      <c r="C299" s="47">
        <v>32.200000000000003</v>
      </c>
      <c r="D299" s="78">
        <v>9443487</v>
      </c>
      <c r="E299" s="44"/>
    </row>
    <row r="300" spans="1:5">
      <c r="A300" s="44" t="s">
        <v>1209</v>
      </c>
      <c r="B300" s="47">
        <v>50.4</v>
      </c>
      <c r="C300" s="47">
        <v>7.5</v>
      </c>
      <c r="D300" s="78"/>
      <c r="E300" s="44">
        <v>2.7219000000000002</v>
      </c>
    </row>
    <row r="301" spans="1:5">
      <c r="A301" s="44" t="s">
        <v>999</v>
      </c>
      <c r="B301" s="47">
        <v>292</v>
      </c>
      <c r="C301" s="47">
        <v>45</v>
      </c>
      <c r="D301" s="78">
        <v>9493872</v>
      </c>
      <c r="E301" s="44"/>
    </row>
    <row r="302" spans="1:5">
      <c r="A302" s="44" t="s">
        <v>992</v>
      </c>
      <c r="B302" s="47">
        <v>229</v>
      </c>
      <c r="C302" s="47">
        <v>36.54</v>
      </c>
      <c r="D302" s="78">
        <v>9309485</v>
      </c>
      <c r="E302" s="44"/>
    </row>
    <row r="303" spans="1:5">
      <c r="A303" s="44" t="s">
        <v>263</v>
      </c>
      <c r="B303" s="47">
        <v>183.8</v>
      </c>
      <c r="C303" s="47">
        <v>30.6</v>
      </c>
      <c r="D303" s="78">
        <v>8718706</v>
      </c>
      <c r="E303" s="44"/>
    </row>
    <row r="304" spans="1:5">
      <c r="A304" s="44" t="s">
        <v>1210</v>
      </c>
      <c r="B304" s="47">
        <v>166.5</v>
      </c>
      <c r="C304" s="47">
        <v>27.4</v>
      </c>
      <c r="D304" s="78" t="s">
        <v>1211</v>
      </c>
      <c r="E304" s="44">
        <v>10.1</v>
      </c>
    </row>
    <row r="305" spans="1:5">
      <c r="A305" s="44" t="s">
        <v>264</v>
      </c>
      <c r="B305" s="47">
        <v>178.6</v>
      </c>
      <c r="C305" s="47">
        <v>28</v>
      </c>
      <c r="D305" s="78">
        <v>9344710</v>
      </c>
      <c r="E305" s="44"/>
    </row>
    <row r="306" spans="1:5">
      <c r="A306" s="44" t="s">
        <v>265</v>
      </c>
      <c r="B306" s="47">
        <v>189.8</v>
      </c>
      <c r="C306" s="47">
        <v>32.200000000000003</v>
      </c>
      <c r="D306" s="78">
        <v>9301720</v>
      </c>
      <c r="E306" s="44"/>
    </row>
    <row r="307" spans="1:5">
      <c r="A307" s="44" t="s">
        <v>1212</v>
      </c>
      <c r="B307" s="47">
        <v>66.8</v>
      </c>
      <c r="C307" s="47">
        <v>10.199999999999999</v>
      </c>
      <c r="D307" s="78" t="s">
        <v>1213</v>
      </c>
      <c r="E307" s="44">
        <v>4.49</v>
      </c>
    </row>
    <row r="308" spans="1:5">
      <c r="A308" s="44" t="s">
        <v>1214</v>
      </c>
      <c r="B308" s="47">
        <v>66.8</v>
      </c>
      <c r="C308" s="47">
        <v>10.199999999999999</v>
      </c>
      <c r="D308" s="78" t="s">
        <v>1215</v>
      </c>
      <c r="E308" s="44">
        <v>4.49</v>
      </c>
    </row>
    <row r="309" spans="1:5">
      <c r="A309" s="44" t="s">
        <v>266</v>
      </c>
      <c r="B309" s="47">
        <v>150.5</v>
      </c>
      <c r="C309" s="47">
        <v>26</v>
      </c>
      <c r="D309" s="78">
        <v>9363168</v>
      </c>
      <c r="E309" s="44"/>
    </row>
    <row r="310" spans="1:5">
      <c r="A310" s="44" t="s">
        <v>267</v>
      </c>
      <c r="B310" s="47">
        <v>195.6</v>
      </c>
      <c r="C310" s="47">
        <v>30.2</v>
      </c>
      <c r="D310" s="78">
        <v>9225782</v>
      </c>
      <c r="E310" s="44"/>
    </row>
    <row r="311" spans="1:5">
      <c r="A311" s="44" t="s">
        <v>268</v>
      </c>
      <c r="B311" s="47">
        <v>205.6</v>
      </c>
      <c r="C311" s="47">
        <v>27.3</v>
      </c>
      <c r="D311" s="78">
        <v>9134490</v>
      </c>
      <c r="E311" s="44"/>
    </row>
    <row r="312" spans="1:5">
      <c r="A312" s="44" t="s">
        <v>269</v>
      </c>
      <c r="B312" s="47">
        <v>174</v>
      </c>
      <c r="C312" s="47">
        <v>24</v>
      </c>
      <c r="D312" s="78">
        <v>8902333</v>
      </c>
      <c r="E312" s="44"/>
    </row>
    <row r="313" spans="1:5">
      <c r="A313" s="44" t="s">
        <v>970</v>
      </c>
      <c r="B313" s="47">
        <v>149.4</v>
      </c>
      <c r="C313" s="47">
        <v>23</v>
      </c>
      <c r="D313" s="78">
        <v>88908832</v>
      </c>
      <c r="E313" s="44"/>
    </row>
    <row r="314" spans="1:5">
      <c r="A314" s="44" t="s">
        <v>270</v>
      </c>
      <c r="B314" s="47">
        <v>175.3</v>
      </c>
      <c r="C314" s="47">
        <v>27.3</v>
      </c>
      <c r="D314" s="78">
        <v>9141807</v>
      </c>
      <c r="E314" s="44"/>
    </row>
    <row r="315" spans="1:5">
      <c r="A315" s="44" t="s">
        <v>271</v>
      </c>
      <c r="B315" s="47">
        <v>179.8</v>
      </c>
      <c r="C315" s="47">
        <v>28.3</v>
      </c>
      <c r="D315" s="78"/>
      <c r="E315" s="44"/>
    </row>
    <row r="316" spans="1:5">
      <c r="A316" s="44" t="s">
        <v>977</v>
      </c>
      <c r="B316" s="47">
        <v>138.09</v>
      </c>
      <c r="C316" s="47">
        <v>21</v>
      </c>
      <c r="D316" s="78">
        <v>9370082</v>
      </c>
      <c r="E316" s="44"/>
    </row>
    <row r="317" spans="1:5">
      <c r="A317" s="44" t="s">
        <v>272</v>
      </c>
      <c r="B317" s="47">
        <v>168.6</v>
      </c>
      <c r="C317" s="47">
        <v>24.6</v>
      </c>
      <c r="D317" s="78">
        <v>7108514</v>
      </c>
      <c r="E317" s="44"/>
    </row>
    <row r="318" spans="1:5">
      <c r="A318" s="44" t="s">
        <v>273</v>
      </c>
      <c r="B318" s="47">
        <v>101.4</v>
      </c>
      <c r="C318" s="47">
        <v>19.100000000000001</v>
      </c>
      <c r="D318" s="78">
        <v>9383651</v>
      </c>
      <c r="E318" s="44"/>
    </row>
    <row r="319" spans="1:5">
      <c r="A319" s="44" t="s">
        <v>274</v>
      </c>
      <c r="B319" s="47">
        <v>199</v>
      </c>
      <c r="C319" s="47">
        <v>32</v>
      </c>
      <c r="D319" s="78"/>
      <c r="E319" s="44"/>
    </row>
    <row r="320" spans="1:5">
      <c r="A320" s="44" t="s">
        <v>275</v>
      </c>
      <c r="B320" s="47">
        <v>196</v>
      </c>
      <c r="C320" s="47">
        <v>32.200000000000003</v>
      </c>
      <c r="D320" s="78">
        <v>9498561</v>
      </c>
      <c r="E320" s="44"/>
    </row>
    <row r="321" spans="1:5">
      <c r="A321" s="44" t="s">
        <v>276</v>
      </c>
      <c r="B321" s="47">
        <v>89.4</v>
      </c>
      <c r="C321" s="47">
        <v>14.5</v>
      </c>
      <c r="D321" s="78">
        <v>9651993</v>
      </c>
      <c r="E321" s="44"/>
    </row>
    <row r="322" spans="1:5">
      <c r="A322" s="44" t="s">
        <v>277</v>
      </c>
      <c r="B322" s="47">
        <v>227.9</v>
      </c>
      <c r="C322" s="47">
        <v>32.299999999999997</v>
      </c>
      <c r="D322" s="78" t="s">
        <v>1216</v>
      </c>
      <c r="E322" s="44">
        <v>12.0116</v>
      </c>
    </row>
    <row r="323" spans="1:5">
      <c r="A323" s="44" t="s">
        <v>278</v>
      </c>
      <c r="B323" s="47">
        <v>227.8</v>
      </c>
      <c r="C323" s="47">
        <v>32.200000000000003</v>
      </c>
      <c r="D323" s="78">
        <v>9138513</v>
      </c>
      <c r="E323" s="44"/>
    </row>
    <row r="324" spans="1:5">
      <c r="A324" s="44" t="s">
        <v>279</v>
      </c>
      <c r="B324" s="47">
        <v>227.8</v>
      </c>
      <c r="C324" s="47">
        <v>32.200000000000003</v>
      </c>
      <c r="D324" s="78">
        <v>9138525</v>
      </c>
      <c r="E324" s="44"/>
    </row>
    <row r="325" spans="1:5">
      <c r="A325" s="44" t="s">
        <v>1217</v>
      </c>
      <c r="B325" s="47">
        <v>199.1</v>
      </c>
      <c r="C325" s="47">
        <v>32.299999999999997</v>
      </c>
      <c r="D325" s="78" t="s">
        <v>1218</v>
      </c>
      <c r="E325" s="44">
        <v>11.227</v>
      </c>
    </row>
    <row r="326" spans="1:5">
      <c r="A326" s="44" t="s">
        <v>1736</v>
      </c>
      <c r="B326" s="47">
        <v>177</v>
      </c>
      <c r="C326" s="47">
        <v>28.6</v>
      </c>
      <c r="D326" s="78" t="s">
        <v>1737</v>
      </c>
      <c r="E326" s="44">
        <v>10.034000000000001</v>
      </c>
    </row>
    <row r="327" spans="1:5">
      <c r="A327" s="44" t="s">
        <v>280</v>
      </c>
      <c r="B327" s="47">
        <v>57</v>
      </c>
      <c r="C327" s="47">
        <v>12.5</v>
      </c>
      <c r="D327" s="78">
        <v>9062934</v>
      </c>
      <c r="E327" s="44"/>
    </row>
    <row r="328" spans="1:5">
      <c r="A328" s="44" t="s">
        <v>281</v>
      </c>
      <c r="B328" s="47">
        <v>84</v>
      </c>
      <c r="C328" s="47">
        <v>13.8</v>
      </c>
      <c r="D328" s="78">
        <v>9359703</v>
      </c>
      <c r="E328" s="44"/>
    </row>
    <row r="329" spans="1:5">
      <c r="A329" s="44" t="s">
        <v>282</v>
      </c>
      <c r="B329" s="47">
        <v>260</v>
      </c>
      <c r="C329" s="47">
        <v>32.200000000000003</v>
      </c>
      <c r="D329" s="78">
        <v>9238791</v>
      </c>
      <c r="E329" s="44"/>
    </row>
    <row r="330" spans="1:5">
      <c r="A330" s="44" t="s">
        <v>283</v>
      </c>
      <c r="B330" s="47">
        <v>187.8</v>
      </c>
      <c r="C330" s="47">
        <v>32.200000000000003</v>
      </c>
      <c r="D330" s="78">
        <v>9483205</v>
      </c>
      <c r="E330" s="44"/>
    </row>
    <row r="331" spans="1:5">
      <c r="A331" s="44" t="s">
        <v>284</v>
      </c>
      <c r="B331" s="47">
        <v>277.2</v>
      </c>
      <c r="C331" s="47">
        <v>40</v>
      </c>
      <c r="D331" s="78">
        <v>9231262</v>
      </c>
      <c r="E331" s="44"/>
    </row>
    <row r="332" spans="1:5">
      <c r="A332" s="44" t="s">
        <v>285</v>
      </c>
      <c r="B332" s="47">
        <v>260.10000000000002</v>
      </c>
      <c r="C332" s="47">
        <v>32.4</v>
      </c>
      <c r="D332" s="78"/>
      <c r="E332" s="44"/>
    </row>
    <row r="333" spans="1:5">
      <c r="A333" s="44" t="s">
        <v>286</v>
      </c>
      <c r="B333" s="47">
        <v>181.5</v>
      </c>
      <c r="C333" s="47">
        <v>32.200000000000003</v>
      </c>
      <c r="D333" s="78">
        <v>9459254</v>
      </c>
      <c r="E333" s="44"/>
    </row>
    <row r="334" spans="1:5">
      <c r="A334" s="44" t="s">
        <v>287</v>
      </c>
      <c r="B334" s="47">
        <v>0</v>
      </c>
      <c r="C334" s="47">
        <v>0</v>
      </c>
      <c r="D334" s="78"/>
      <c r="E334" s="44"/>
    </row>
    <row r="335" spans="1:5">
      <c r="A335" s="44" t="s">
        <v>288</v>
      </c>
      <c r="B335" s="47">
        <v>128.6</v>
      </c>
      <c r="C335" s="47">
        <v>20.3</v>
      </c>
      <c r="D335" s="78">
        <v>9344801</v>
      </c>
      <c r="E335" s="44"/>
    </row>
    <row r="336" spans="1:5">
      <c r="A336" s="44" t="s">
        <v>1219</v>
      </c>
      <c r="B336" s="47">
        <v>183</v>
      </c>
      <c r="C336" s="47">
        <v>32.200000000000003</v>
      </c>
      <c r="D336" s="78" t="s">
        <v>1220</v>
      </c>
      <c r="E336" s="44">
        <v>13.27</v>
      </c>
    </row>
    <row r="337" spans="1:5">
      <c r="A337" s="44" t="s">
        <v>1221</v>
      </c>
      <c r="B337" s="47">
        <v>183</v>
      </c>
      <c r="C337" s="47">
        <v>32.200000000000003</v>
      </c>
      <c r="D337" s="78" t="s">
        <v>1222</v>
      </c>
      <c r="E337" s="44">
        <v>13.1</v>
      </c>
    </row>
    <row r="338" spans="1:5">
      <c r="A338" s="44" t="s">
        <v>289</v>
      </c>
      <c r="B338" s="47">
        <v>168</v>
      </c>
      <c r="C338" s="47">
        <v>26.7</v>
      </c>
      <c r="D338" s="78">
        <v>9080522</v>
      </c>
      <c r="E338" s="44"/>
    </row>
    <row r="339" spans="1:5">
      <c r="A339" s="44" t="s">
        <v>290</v>
      </c>
      <c r="B339" s="47">
        <v>121.5</v>
      </c>
      <c r="C339" s="47">
        <v>19.2</v>
      </c>
      <c r="D339" s="78">
        <v>9321457</v>
      </c>
      <c r="E339" s="44"/>
    </row>
    <row r="340" spans="1:5">
      <c r="A340" s="44" t="s">
        <v>291</v>
      </c>
      <c r="B340" s="47">
        <v>139.1</v>
      </c>
      <c r="C340" s="47">
        <v>22.6</v>
      </c>
      <c r="D340" s="78">
        <v>9347750</v>
      </c>
      <c r="E340" s="44"/>
    </row>
    <row r="341" spans="1:5">
      <c r="A341" s="44" t="s">
        <v>292</v>
      </c>
      <c r="B341" s="47">
        <v>168.8</v>
      </c>
      <c r="C341" s="47">
        <v>27.2</v>
      </c>
      <c r="D341" s="78">
        <v>9239850</v>
      </c>
      <c r="E341" s="44"/>
    </row>
    <row r="342" spans="1:5">
      <c r="A342" s="44" t="s">
        <v>293</v>
      </c>
      <c r="B342" s="47">
        <v>105</v>
      </c>
      <c r="C342" s="47">
        <v>19.100000000000001</v>
      </c>
      <c r="D342" s="78">
        <v>9200859</v>
      </c>
      <c r="E342" s="44"/>
    </row>
    <row r="343" spans="1:5">
      <c r="A343" s="44" t="s">
        <v>294</v>
      </c>
      <c r="B343" s="47">
        <v>207.1</v>
      </c>
      <c r="C343" s="47">
        <v>29.7</v>
      </c>
      <c r="D343" s="78"/>
      <c r="E343" s="44"/>
    </row>
    <row r="344" spans="1:5">
      <c r="A344" s="44" t="s">
        <v>295</v>
      </c>
      <c r="B344" s="47">
        <v>175.5</v>
      </c>
      <c r="C344" s="47">
        <v>27.3</v>
      </c>
      <c r="D344" s="78">
        <v>9338967</v>
      </c>
      <c r="E344" s="44"/>
    </row>
    <row r="345" spans="1:5">
      <c r="A345" s="44" t="s">
        <v>296</v>
      </c>
      <c r="B345" s="47">
        <v>200</v>
      </c>
      <c r="C345" s="47">
        <v>32.200000000000003</v>
      </c>
      <c r="D345" s="78" t="s">
        <v>1223</v>
      </c>
      <c r="E345" s="44">
        <v>11.2349</v>
      </c>
    </row>
    <row r="346" spans="1:5">
      <c r="A346" s="44" t="s">
        <v>297</v>
      </c>
      <c r="B346" s="47">
        <v>189.8</v>
      </c>
      <c r="C346" s="47">
        <v>32.200000000000003</v>
      </c>
      <c r="D346" s="78">
        <v>9181039</v>
      </c>
      <c r="E346" s="44"/>
    </row>
    <row r="347" spans="1:5">
      <c r="A347" s="44" t="s">
        <v>298</v>
      </c>
      <c r="B347" s="47">
        <v>190</v>
      </c>
      <c r="C347" s="47">
        <v>32.200000000000003</v>
      </c>
      <c r="D347" s="78">
        <v>9229673</v>
      </c>
      <c r="E347" s="44"/>
    </row>
    <row r="348" spans="1:5">
      <c r="A348" s="44" t="s">
        <v>299</v>
      </c>
      <c r="B348" s="47">
        <v>197</v>
      </c>
      <c r="C348" s="47">
        <v>32.200000000000003</v>
      </c>
      <c r="D348" s="78">
        <v>9503976</v>
      </c>
      <c r="E348" s="44"/>
    </row>
    <row r="349" spans="1:5">
      <c r="A349" s="44" t="s">
        <v>300</v>
      </c>
      <c r="B349" s="47">
        <v>277</v>
      </c>
      <c r="C349" s="47">
        <v>40</v>
      </c>
      <c r="D349" s="78">
        <v>9231250</v>
      </c>
      <c r="E349" s="44"/>
    </row>
    <row r="350" spans="1:5">
      <c r="A350" s="44" t="s">
        <v>301</v>
      </c>
      <c r="B350" s="47">
        <v>184.1</v>
      </c>
      <c r="C350" s="47">
        <v>25.2</v>
      </c>
      <c r="D350" s="78">
        <v>9150406</v>
      </c>
      <c r="E350" s="44"/>
    </row>
    <row r="351" spans="1:5">
      <c r="A351" s="44" t="s">
        <v>302</v>
      </c>
      <c r="B351" s="47">
        <v>151.30000000000001</v>
      </c>
      <c r="C351" s="47">
        <v>25.1</v>
      </c>
      <c r="D351" s="78">
        <v>8324608</v>
      </c>
      <c r="E351" s="44"/>
    </row>
    <row r="352" spans="1:5">
      <c r="A352" s="44" t="s">
        <v>303</v>
      </c>
      <c r="B352" s="47">
        <v>72.3</v>
      </c>
      <c r="C352" s="47">
        <v>14.3</v>
      </c>
      <c r="D352" s="78">
        <v>8404599</v>
      </c>
      <c r="E352" s="44"/>
    </row>
    <row r="353" spans="1:5">
      <c r="A353" s="44" t="s">
        <v>304</v>
      </c>
      <c r="B353" s="47">
        <v>200</v>
      </c>
      <c r="C353" s="47">
        <v>32.200000000000003</v>
      </c>
      <c r="D353" s="78" t="s">
        <v>1738</v>
      </c>
      <c r="E353" s="44">
        <v>11.2349</v>
      </c>
    </row>
    <row r="354" spans="1:5">
      <c r="A354" s="44" t="s">
        <v>305</v>
      </c>
      <c r="B354" s="47">
        <v>154.80000000000001</v>
      </c>
      <c r="C354" s="47">
        <v>23.1</v>
      </c>
      <c r="D354" s="78">
        <v>8918100</v>
      </c>
      <c r="E354" s="44"/>
    </row>
    <row r="355" spans="1:5">
      <c r="A355" s="44" t="s">
        <v>306</v>
      </c>
      <c r="B355" s="47">
        <v>187.3</v>
      </c>
      <c r="C355" s="47">
        <v>32.200000000000003</v>
      </c>
      <c r="D355" s="78">
        <v>9166883</v>
      </c>
      <c r="E355" s="44"/>
    </row>
    <row r="356" spans="1:5">
      <c r="A356" s="44" t="s">
        <v>307</v>
      </c>
      <c r="B356" s="47">
        <v>200</v>
      </c>
      <c r="C356" s="47">
        <v>32.200000000000003</v>
      </c>
      <c r="D356" s="78">
        <v>9293595</v>
      </c>
      <c r="E356" s="44"/>
    </row>
    <row r="357" spans="1:5">
      <c r="A357" s="44" t="s">
        <v>308</v>
      </c>
      <c r="B357" s="47">
        <v>198.6</v>
      </c>
      <c r="C357" s="47">
        <v>26</v>
      </c>
      <c r="D357" s="78">
        <v>9183855</v>
      </c>
      <c r="E357" s="44"/>
    </row>
    <row r="358" spans="1:5">
      <c r="A358" s="44" t="s">
        <v>1224</v>
      </c>
      <c r="B358" s="47">
        <v>179</v>
      </c>
      <c r="C358" s="47">
        <v>30</v>
      </c>
      <c r="D358" s="78" t="s">
        <v>1225</v>
      </c>
      <c r="E358" s="44">
        <v>10.8</v>
      </c>
    </row>
    <row r="359" spans="1:5">
      <c r="A359" s="44" t="s">
        <v>309</v>
      </c>
      <c r="B359" s="47">
        <v>190</v>
      </c>
      <c r="C359" s="47">
        <v>32.200000000000003</v>
      </c>
      <c r="D359" s="78">
        <v>9566435</v>
      </c>
      <c r="E359" s="44"/>
    </row>
    <row r="360" spans="1:5">
      <c r="A360" s="44" t="s">
        <v>310</v>
      </c>
      <c r="B360" s="47">
        <v>154.30000000000001</v>
      </c>
      <c r="C360" s="47">
        <v>26</v>
      </c>
      <c r="D360" s="78">
        <v>9172105</v>
      </c>
      <c r="E360" s="44"/>
    </row>
    <row r="361" spans="1:5">
      <c r="A361" s="44" t="s">
        <v>311</v>
      </c>
      <c r="B361" s="47">
        <v>145.1</v>
      </c>
      <c r="C361" s="47">
        <v>23</v>
      </c>
      <c r="D361" s="78">
        <v>9439838</v>
      </c>
      <c r="E361" s="44"/>
    </row>
    <row r="362" spans="1:5">
      <c r="A362" s="44" t="s">
        <v>312</v>
      </c>
      <c r="B362" s="47">
        <v>100.5</v>
      </c>
      <c r="C362" s="47">
        <v>20.3</v>
      </c>
      <c r="D362" s="78">
        <v>9169823</v>
      </c>
      <c r="E362" s="44"/>
    </row>
    <row r="363" spans="1:5">
      <c r="A363" s="44" t="s">
        <v>313</v>
      </c>
      <c r="B363" s="47">
        <v>148.1</v>
      </c>
      <c r="C363" s="47">
        <v>22.7</v>
      </c>
      <c r="D363" s="78">
        <v>9109524</v>
      </c>
      <c r="E363" s="44"/>
    </row>
    <row r="364" spans="1:5">
      <c r="A364" s="44" t="s">
        <v>314</v>
      </c>
      <c r="B364" s="47">
        <v>200</v>
      </c>
      <c r="C364" s="47">
        <v>32.200000000000003</v>
      </c>
      <c r="D364" s="78">
        <v>9293583</v>
      </c>
      <c r="E364" s="44"/>
    </row>
    <row r="365" spans="1:5">
      <c r="A365" s="44" t="s">
        <v>315</v>
      </c>
      <c r="B365" s="47">
        <v>294.5</v>
      </c>
      <c r="C365" s="47">
        <v>46</v>
      </c>
      <c r="D365" s="78">
        <v>9638525</v>
      </c>
      <c r="E365" s="44"/>
    </row>
    <row r="366" spans="1:5">
      <c r="A366" s="44" t="s">
        <v>316</v>
      </c>
      <c r="B366" s="47">
        <v>157.80000000000001</v>
      </c>
      <c r="C366" s="47">
        <v>23.2</v>
      </c>
      <c r="D366" s="78">
        <v>9394222</v>
      </c>
      <c r="E366" s="44"/>
    </row>
    <row r="367" spans="1:5">
      <c r="A367" s="44" t="s">
        <v>1007</v>
      </c>
      <c r="B367" s="47">
        <v>131.66</v>
      </c>
      <c r="C367" s="47">
        <v>23</v>
      </c>
      <c r="D367" s="78">
        <v>9699969</v>
      </c>
      <c r="E367" s="44"/>
    </row>
    <row r="368" spans="1:5">
      <c r="A368" s="44" t="s">
        <v>317</v>
      </c>
      <c r="B368" s="47">
        <v>167.1</v>
      </c>
      <c r="C368" s="47">
        <v>26</v>
      </c>
      <c r="D368" s="78">
        <v>9070424</v>
      </c>
      <c r="E368" s="44"/>
    </row>
    <row r="369" spans="1:5">
      <c r="A369" s="44" t="s">
        <v>318</v>
      </c>
      <c r="B369" s="47">
        <v>134.1</v>
      </c>
      <c r="C369" s="47">
        <v>20.3</v>
      </c>
      <c r="D369" s="78">
        <v>9214575</v>
      </c>
      <c r="E369" s="44"/>
    </row>
    <row r="370" spans="1:5">
      <c r="A370" s="44" t="s">
        <v>319</v>
      </c>
      <c r="B370" s="47">
        <v>227.8</v>
      </c>
      <c r="C370" s="47">
        <v>32.200000000000003</v>
      </c>
      <c r="D370" s="78">
        <v>9332925</v>
      </c>
      <c r="E370" s="44"/>
    </row>
    <row r="371" spans="1:5">
      <c r="A371" s="44" t="s">
        <v>320</v>
      </c>
      <c r="B371" s="47">
        <v>200</v>
      </c>
      <c r="C371" s="47">
        <v>32.200000000000003</v>
      </c>
      <c r="D371" s="78">
        <v>9293909</v>
      </c>
      <c r="E371" s="44"/>
    </row>
    <row r="372" spans="1:5">
      <c r="A372" s="44" t="s">
        <v>1226</v>
      </c>
      <c r="B372" s="47">
        <v>211.9</v>
      </c>
      <c r="C372" s="47">
        <v>29.9</v>
      </c>
      <c r="D372" s="78" t="s">
        <v>1227</v>
      </c>
      <c r="E372" s="44">
        <v>11.4</v>
      </c>
    </row>
    <row r="373" spans="1:5">
      <c r="A373" s="44" t="s">
        <v>321</v>
      </c>
      <c r="B373" s="47">
        <v>275</v>
      </c>
      <c r="C373" s="47">
        <v>37</v>
      </c>
      <c r="D373" s="78">
        <v>9065625</v>
      </c>
      <c r="E373" s="44"/>
    </row>
    <row r="374" spans="1:5">
      <c r="A374" s="44" t="s">
        <v>1228</v>
      </c>
      <c r="B374" s="47">
        <v>200</v>
      </c>
      <c r="C374" s="47">
        <v>32.299999999999997</v>
      </c>
      <c r="D374" s="78" t="s">
        <v>1229</v>
      </c>
      <c r="E374" s="44">
        <v>13.4</v>
      </c>
    </row>
    <row r="375" spans="1:5">
      <c r="A375" s="44" t="s">
        <v>1230</v>
      </c>
      <c r="B375" s="47">
        <v>190.4</v>
      </c>
      <c r="C375" s="47">
        <v>23.6</v>
      </c>
      <c r="D375" s="78" t="s">
        <v>1231</v>
      </c>
      <c r="E375" s="44">
        <v>10.673999999999999</v>
      </c>
    </row>
    <row r="376" spans="1:5">
      <c r="A376" s="44" t="s">
        <v>1739</v>
      </c>
      <c r="B376" s="47">
        <v>190</v>
      </c>
      <c r="C376" s="47">
        <v>28.3</v>
      </c>
      <c r="D376" s="78" t="s">
        <v>1740</v>
      </c>
      <c r="E376" s="44">
        <v>10.518000000000001</v>
      </c>
    </row>
    <row r="377" spans="1:5">
      <c r="A377" s="44" t="s">
        <v>322</v>
      </c>
      <c r="B377" s="47">
        <v>227.8</v>
      </c>
      <c r="C377" s="47">
        <v>32.200000000000003</v>
      </c>
      <c r="D377" s="78">
        <v>9332949</v>
      </c>
      <c r="E377" s="44"/>
    </row>
    <row r="378" spans="1:5">
      <c r="A378" s="44" t="s">
        <v>323</v>
      </c>
      <c r="B378" s="47">
        <v>199.8</v>
      </c>
      <c r="C378" s="47">
        <v>32.200000000000003</v>
      </c>
      <c r="D378" s="78">
        <v>9293911</v>
      </c>
      <c r="E378" s="44"/>
    </row>
    <row r="379" spans="1:5">
      <c r="A379" s="44" t="s">
        <v>324</v>
      </c>
      <c r="B379" s="47">
        <v>168.5</v>
      </c>
      <c r="C379" s="47">
        <v>27.3</v>
      </c>
      <c r="D379" s="78">
        <v>9141132</v>
      </c>
      <c r="E379" s="44"/>
    </row>
    <row r="380" spans="1:5">
      <c r="A380" s="44" t="s">
        <v>325</v>
      </c>
      <c r="B380" s="47">
        <v>227.8</v>
      </c>
      <c r="C380" s="47">
        <v>32.200000000000003</v>
      </c>
      <c r="D380" s="78">
        <v>7917563</v>
      </c>
      <c r="E380" s="44"/>
    </row>
    <row r="381" spans="1:5">
      <c r="A381" s="44" t="s">
        <v>1232</v>
      </c>
      <c r="B381" s="47">
        <v>180</v>
      </c>
      <c r="C381" s="47">
        <v>30</v>
      </c>
      <c r="D381" s="78" t="s">
        <v>1233</v>
      </c>
      <c r="E381" s="44">
        <v>10.2879</v>
      </c>
    </row>
    <row r="382" spans="1:5">
      <c r="A382" s="44" t="s">
        <v>1234</v>
      </c>
      <c r="B382" s="47">
        <v>200</v>
      </c>
      <c r="C382" s="47">
        <v>32.299999999999997</v>
      </c>
      <c r="D382" s="78" t="s">
        <v>1235</v>
      </c>
      <c r="E382" s="44">
        <v>11.2524</v>
      </c>
    </row>
    <row r="383" spans="1:5">
      <c r="A383" s="44" t="s">
        <v>326</v>
      </c>
      <c r="B383" s="47">
        <v>168.8</v>
      </c>
      <c r="C383" s="47">
        <v>27.2</v>
      </c>
      <c r="D383" s="78">
        <v>9239862</v>
      </c>
      <c r="E383" s="44"/>
    </row>
    <row r="384" spans="1:5">
      <c r="A384" s="44" t="s">
        <v>327</v>
      </c>
      <c r="B384" s="47">
        <v>93.5</v>
      </c>
      <c r="C384" s="47">
        <v>14</v>
      </c>
      <c r="D384" s="78"/>
      <c r="E384" s="44">
        <v>5.0651999999999999</v>
      </c>
    </row>
    <row r="385" spans="1:5">
      <c r="A385" s="44" t="s">
        <v>983</v>
      </c>
      <c r="B385" s="47">
        <v>137.07</v>
      </c>
      <c r="C385" s="47">
        <v>18.899999999999999</v>
      </c>
      <c r="D385" s="78">
        <v>9507611</v>
      </c>
      <c r="E385" s="44"/>
    </row>
    <row r="386" spans="1:5">
      <c r="A386" s="44" t="s">
        <v>328</v>
      </c>
      <c r="B386" s="47">
        <v>128.30000000000001</v>
      </c>
      <c r="C386" s="47">
        <v>18.2</v>
      </c>
      <c r="D386" s="78">
        <v>7429231</v>
      </c>
      <c r="E386" s="44"/>
    </row>
    <row r="387" spans="1:5">
      <c r="A387" s="44" t="s">
        <v>1741</v>
      </c>
      <c r="B387" s="47">
        <v>180</v>
      </c>
      <c r="C387" s="47">
        <v>32</v>
      </c>
      <c r="D387" s="78" t="s">
        <v>1742</v>
      </c>
      <c r="E387" s="44">
        <v>10.625299999999999</v>
      </c>
    </row>
    <row r="388" spans="1:5">
      <c r="A388" s="44" t="s">
        <v>329</v>
      </c>
      <c r="B388" s="47">
        <v>89.4</v>
      </c>
      <c r="C388" s="47">
        <v>14.5</v>
      </c>
      <c r="D388" s="78">
        <v>9540156</v>
      </c>
      <c r="E388" s="44"/>
    </row>
    <row r="389" spans="1:5">
      <c r="A389" s="44" t="s">
        <v>330</v>
      </c>
      <c r="B389" s="47">
        <v>200</v>
      </c>
      <c r="C389" s="47">
        <v>32.299999999999997</v>
      </c>
      <c r="D389" s="78" t="s">
        <v>1236</v>
      </c>
      <c r="E389" s="44">
        <v>11.2524</v>
      </c>
    </row>
    <row r="390" spans="1:5">
      <c r="A390" s="44" t="s">
        <v>331</v>
      </c>
      <c r="B390" s="47">
        <v>189.8</v>
      </c>
      <c r="C390" s="47">
        <v>32.200000000000003</v>
      </c>
      <c r="D390" s="78">
        <v>9382683</v>
      </c>
      <c r="E390" s="44"/>
    </row>
    <row r="391" spans="1:5">
      <c r="A391" s="44" t="s">
        <v>332</v>
      </c>
      <c r="B391" s="47">
        <v>200</v>
      </c>
      <c r="C391" s="47">
        <v>32.200000000000003</v>
      </c>
      <c r="D391" s="78">
        <v>9624237</v>
      </c>
      <c r="E391" s="44"/>
    </row>
    <row r="392" spans="1:5">
      <c r="A392" s="44" t="s">
        <v>333</v>
      </c>
      <c r="B392" s="47">
        <v>126.5</v>
      </c>
      <c r="C392" s="47">
        <v>14.8</v>
      </c>
      <c r="D392" s="78"/>
      <c r="E392" s="44"/>
    </row>
    <row r="393" spans="1:5">
      <c r="A393" s="44" t="s">
        <v>334</v>
      </c>
      <c r="B393" s="47">
        <v>128.6</v>
      </c>
      <c r="C393" s="47">
        <v>20.3</v>
      </c>
      <c r="D393" s="78">
        <v>9496692</v>
      </c>
      <c r="E393" s="44"/>
    </row>
    <row r="394" spans="1:5">
      <c r="A394" s="44" t="s">
        <v>998</v>
      </c>
      <c r="B394" s="47">
        <v>289.99</v>
      </c>
      <c r="C394" s="47">
        <v>46.43</v>
      </c>
      <c r="D394" s="78">
        <v>9748904</v>
      </c>
      <c r="E394" s="44"/>
    </row>
    <row r="395" spans="1:5">
      <c r="A395" s="44" t="s">
        <v>1001</v>
      </c>
      <c r="B395" s="47">
        <v>285.12</v>
      </c>
      <c r="C395" s="47">
        <v>43.4</v>
      </c>
      <c r="D395" s="78">
        <v>9600530</v>
      </c>
      <c r="E395" s="44"/>
    </row>
    <row r="396" spans="1:5">
      <c r="A396" s="44" t="s">
        <v>991</v>
      </c>
      <c r="B396" s="47">
        <v>297.07</v>
      </c>
      <c r="C396" s="47">
        <v>47</v>
      </c>
      <c r="D396" s="78">
        <v>9816763</v>
      </c>
      <c r="E396" s="44"/>
    </row>
    <row r="397" spans="1:5">
      <c r="A397" s="44" t="s">
        <v>335</v>
      </c>
      <c r="B397" s="47">
        <v>190</v>
      </c>
      <c r="C397" s="47">
        <v>32.200000000000003</v>
      </c>
      <c r="D397" s="78">
        <v>9490662</v>
      </c>
      <c r="E397" s="44"/>
    </row>
    <row r="398" spans="1:5">
      <c r="A398" s="44" t="s">
        <v>336</v>
      </c>
      <c r="B398" s="47">
        <v>190</v>
      </c>
      <c r="C398" s="47">
        <v>32.200000000000003</v>
      </c>
      <c r="D398" s="78">
        <v>9511832</v>
      </c>
      <c r="E398" s="44"/>
    </row>
    <row r="399" spans="1:5">
      <c r="A399" s="44" t="s">
        <v>337</v>
      </c>
      <c r="B399" s="47">
        <v>190</v>
      </c>
      <c r="C399" s="47">
        <v>32.200000000000003</v>
      </c>
      <c r="D399" s="78">
        <v>9490636</v>
      </c>
      <c r="E399" s="44"/>
    </row>
    <row r="400" spans="1:5">
      <c r="A400" s="44" t="s">
        <v>973</v>
      </c>
      <c r="B400" s="47">
        <v>119.99</v>
      </c>
      <c r="C400" s="47">
        <v>21.2</v>
      </c>
      <c r="D400" s="78">
        <v>9379856</v>
      </c>
      <c r="E400" s="44"/>
    </row>
    <row r="401" spans="1:5">
      <c r="A401" s="44" t="s">
        <v>338</v>
      </c>
      <c r="B401" s="47">
        <v>120</v>
      </c>
      <c r="C401" s="47">
        <v>21.2</v>
      </c>
      <c r="D401" s="78">
        <v>9379868</v>
      </c>
      <c r="E401" s="44"/>
    </row>
    <row r="402" spans="1:5">
      <c r="A402" s="44" t="s">
        <v>339</v>
      </c>
      <c r="B402" s="47">
        <v>124.5</v>
      </c>
      <c r="C402" s="47">
        <v>20.5</v>
      </c>
      <c r="D402" s="78">
        <v>9644744</v>
      </c>
      <c r="E402" s="44"/>
    </row>
    <row r="403" spans="1:5">
      <c r="A403" s="44" t="s">
        <v>340</v>
      </c>
      <c r="B403" s="47">
        <v>200</v>
      </c>
      <c r="C403" s="47">
        <v>32.200000000000003</v>
      </c>
      <c r="D403" s="78">
        <v>9610418</v>
      </c>
      <c r="E403" s="44"/>
    </row>
    <row r="404" spans="1:5">
      <c r="A404" s="44" t="s">
        <v>341</v>
      </c>
      <c r="B404" s="47">
        <v>125.1</v>
      </c>
      <c r="C404" s="47">
        <v>19</v>
      </c>
      <c r="D404" s="78">
        <v>9067544</v>
      </c>
      <c r="E404" s="44"/>
    </row>
    <row r="405" spans="1:5">
      <c r="A405" s="44" t="s">
        <v>1237</v>
      </c>
      <c r="B405" s="47">
        <v>239.6</v>
      </c>
      <c r="C405" s="47">
        <v>32.299999999999997</v>
      </c>
      <c r="D405" s="78" t="s">
        <v>1238</v>
      </c>
      <c r="E405" s="44">
        <v>13.2</v>
      </c>
    </row>
    <row r="406" spans="1:5">
      <c r="A406" s="44" t="s">
        <v>342</v>
      </c>
      <c r="B406" s="47">
        <v>190</v>
      </c>
      <c r="C406" s="47">
        <v>32.200000000000003</v>
      </c>
      <c r="D406" s="78">
        <v>9440980</v>
      </c>
      <c r="E406" s="44"/>
    </row>
    <row r="407" spans="1:5">
      <c r="A407" s="44" t="s">
        <v>343</v>
      </c>
      <c r="B407" s="47">
        <v>84</v>
      </c>
      <c r="C407" s="47">
        <v>13.8</v>
      </c>
      <c r="D407" s="78">
        <v>9322669</v>
      </c>
      <c r="E407" s="44"/>
    </row>
    <row r="408" spans="1:5">
      <c r="A408" s="44" t="s">
        <v>344</v>
      </c>
      <c r="B408" s="47">
        <v>183.1</v>
      </c>
      <c r="C408" s="47">
        <v>32.200000000000003</v>
      </c>
      <c r="D408" s="78">
        <v>9455818</v>
      </c>
      <c r="E408" s="44"/>
    </row>
    <row r="409" spans="1:5">
      <c r="A409" s="44" t="s">
        <v>1743</v>
      </c>
      <c r="B409" s="47">
        <v>169.4</v>
      </c>
      <c r="C409" s="47">
        <v>27.2</v>
      </c>
      <c r="D409" s="78" t="s">
        <v>1744</v>
      </c>
      <c r="E409" s="44">
        <v>9.82</v>
      </c>
    </row>
    <row r="410" spans="1:5">
      <c r="A410" s="44" t="s">
        <v>345</v>
      </c>
      <c r="B410" s="47">
        <v>200</v>
      </c>
      <c r="C410" s="47">
        <v>32.200000000000003</v>
      </c>
      <c r="D410" s="78" t="s">
        <v>1239</v>
      </c>
      <c r="E410" s="44">
        <v>11.2349</v>
      </c>
    </row>
    <row r="411" spans="1:5">
      <c r="A411" s="44" t="s">
        <v>346</v>
      </c>
      <c r="B411" s="47">
        <v>200</v>
      </c>
      <c r="C411" s="47">
        <v>32.200000000000003</v>
      </c>
      <c r="D411" s="78">
        <v>9357298</v>
      </c>
      <c r="E411" s="44"/>
    </row>
    <row r="412" spans="1:5">
      <c r="A412" s="44" t="s">
        <v>347</v>
      </c>
      <c r="B412" s="47">
        <v>145</v>
      </c>
      <c r="C412" s="47">
        <v>22</v>
      </c>
      <c r="D412" s="78">
        <v>9116515</v>
      </c>
      <c r="E412" s="44"/>
    </row>
    <row r="413" spans="1:5">
      <c r="A413" s="44" t="s">
        <v>1240</v>
      </c>
      <c r="B413" s="47">
        <v>200</v>
      </c>
      <c r="C413" s="47">
        <v>32.299999999999997</v>
      </c>
      <c r="D413" s="78" t="s">
        <v>1241</v>
      </c>
      <c r="E413" s="44">
        <v>11.2524</v>
      </c>
    </row>
    <row r="414" spans="1:5">
      <c r="A414" s="44" t="s">
        <v>1242</v>
      </c>
      <c r="B414" s="47">
        <v>200</v>
      </c>
      <c r="C414" s="47">
        <v>32.299999999999997</v>
      </c>
      <c r="D414" s="78" t="s">
        <v>1243</v>
      </c>
      <c r="E414" s="44">
        <v>11.2524</v>
      </c>
    </row>
    <row r="415" spans="1:5">
      <c r="A415" s="44" t="s">
        <v>1244</v>
      </c>
      <c r="B415" s="47">
        <v>200</v>
      </c>
      <c r="C415" s="47">
        <v>35.4</v>
      </c>
      <c r="D415" s="78" t="s">
        <v>1245</v>
      </c>
      <c r="E415" s="44">
        <v>11.78</v>
      </c>
    </row>
    <row r="416" spans="1:5">
      <c r="A416" s="44" t="s">
        <v>1246</v>
      </c>
      <c r="B416" s="47">
        <v>232.4</v>
      </c>
      <c r="C416" s="47">
        <v>32.299999999999997</v>
      </c>
      <c r="D416" s="78" t="s">
        <v>1247</v>
      </c>
      <c r="E416" s="44">
        <v>12.1296</v>
      </c>
    </row>
    <row r="417" spans="1:5">
      <c r="A417" s="44" t="s">
        <v>1248</v>
      </c>
      <c r="B417" s="47">
        <v>200</v>
      </c>
      <c r="C417" s="47">
        <v>35.4</v>
      </c>
      <c r="D417" s="78" t="s">
        <v>1249</v>
      </c>
      <c r="E417" s="44">
        <v>11.78</v>
      </c>
    </row>
    <row r="418" spans="1:5">
      <c r="A418" s="44" t="s">
        <v>1250</v>
      </c>
      <c r="B418" s="47">
        <v>200</v>
      </c>
      <c r="C418" s="47">
        <v>35.6</v>
      </c>
      <c r="D418" s="78" t="s">
        <v>1251</v>
      </c>
      <c r="E418" s="44">
        <v>11.8132</v>
      </c>
    </row>
    <row r="419" spans="1:5">
      <c r="A419" s="44" t="s">
        <v>1252</v>
      </c>
      <c r="B419" s="47">
        <v>200</v>
      </c>
      <c r="C419" s="47">
        <v>35.4</v>
      </c>
      <c r="D419" s="78" t="s">
        <v>1253</v>
      </c>
      <c r="E419" s="44">
        <v>11.78</v>
      </c>
    </row>
    <row r="420" spans="1:5">
      <c r="A420" s="44" t="s">
        <v>1254</v>
      </c>
      <c r="B420" s="47">
        <v>200</v>
      </c>
      <c r="C420" s="47">
        <v>35.4</v>
      </c>
      <c r="D420" s="78" t="s">
        <v>1255</v>
      </c>
      <c r="E420" s="44">
        <v>11.78</v>
      </c>
    </row>
    <row r="421" spans="1:5">
      <c r="A421" s="44" t="s">
        <v>348</v>
      </c>
      <c r="B421" s="47">
        <v>200</v>
      </c>
      <c r="C421" s="47">
        <v>32.200000000000003</v>
      </c>
      <c r="D421" s="78">
        <v>9604914</v>
      </c>
      <c r="E421" s="44"/>
    </row>
    <row r="422" spans="1:5">
      <c r="A422" s="44" t="s">
        <v>349</v>
      </c>
      <c r="B422" s="47">
        <v>200</v>
      </c>
      <c r="C422" s="47">
        <v>32.200000000000003</v>
      </c>
      <c r="D422" s="78">
        <v>9340570</v>
      </c>
      <c r="E422" s="44"/>
    </row>
    <row r="423" spans="1:5">
      <c r="A423" s="44" t="s">
        <v>350</v>
      </c>
      <c r="B423" s="47">
        <v>179.1</v>
      </c>
      <c r="C423" s="47">
        <v>32.200000000000003</v>
      </c>
      <c r="D423" s="78">
        <v>7008790</v>
      </c>
      <c r="E423" s="44"/>
    </row>
    <row r="424" spans="1:5">
      <c r="A424" s="44" t="s">
        <v>351</v>
      </c>
      <c r="B424" s="47">
        <v>200</v>
      </c>
      <c r="C424" s="47">
        <v>32.200000000000003</v>
      </c>
      <c r="D424" s="78">
        <v>9303182</v>
      </c>
      <c r="E424" s="44"/>
    </row>
    <row r="425" spans="1:5">
      <c r="A425" s="44" t="s">
        <v>352</v>
      </c>
      <c r="B425" s="47">
        <v>199.8</v>
      </c>
      <c r="C425" s="47">
        <v>32.200000000000003</v>
      </c>
      <c r="D425" s="78">
        <v>9303223</v>
      </c>
      <c r="E425" s="44"/>
    </row>
    <row r="426" spans="1:5">
      <c r="A426" s="44" t="s">
        <v>353</v>
      </c>
      <c r="B426" s="47">
        <v>200</v>
      </c>
      <c r="C426" s="47">
        <v>32.200000000000003</v>
      </c>
      <c r="D426" s="78">
        <v>9303170</v>
      </c>
      <c r="E426" s="44"/>
    </row>
    <row r="427" spans="1:5">
      <c r="A427" s="44" t="s">
        <v>354</v>
      </c>
      <c r="B427" s="47">
        <v>200</v>
      </c>
      <c r="C427" s="47">
        <v>32.299999999999997</v>
      </c>
      <c r="D427" s="78" t="s">
        <v>1256</v>
      </c>
      <c r="E427" s="44">
        <v>11.2524</v>
      </c>
    </row>
    <row r="428" spans="1:5">
      <c r="A428" s="44" t="s">
        <v>355</v>
      </c>
      <c r="B428" s="47">
        <v>179.1</v>
      </c>
      <c r="C428" s="47">
        <v>32.200000000000003</v>
      </c>
      <c r="D428" s="78">
        <v>9228306</v>
      </c>
      <c r="E428" s="44"/>
    </row>
    <row r="429" spans="1:5">
      <c r="A429" s="44" t="s">
        <v>356</v>
      </c>
      <c r="B429" s="47">
        <v>199.5</v>
      </c>
      <c r="C429" s="47">
        <v>32.200000000000003</v>
      </c>
      <c r="D429" s="78">
        <v>9247584</v>
      </c>
      <c r="E429" s="44"/>
    </row>
    <row r="430" spans="1:5">
      <c r="A430" s="44" t="s">
        <v>357</v>
      </c>
      <c r="B430" s="47">
        <v>179.1</v>
      </c>
      <c r="C430" s="47">
        <v>32.200000000000003</v>
      </c>
      <c r="D430" s="78">
        <v>9169328</v>
      </c>
      <c r="E430" s="44"/>
    </row>
    <row r="431" spans="1:5">
      <c r="A431" s="44" t="s">
        <v>358</v>
      </c>
      <c r="B431" s="47">
        <v>200</v>
      </c>
      <c r="C431" s="47">
        <v>32.200000000000003</v>
      </c>
      <c r="D431" s="78">
        <v>9284776</v>
      </c>
      <c r="E431" s="44"/>
    </row>
    <row r="432" spans="1:5">
      <c r="A432" s="44" t="s">
        <v>359</v>
      </c>
      <c r="B432" s="47">
        <v>200</v>
      </c>
      <c r="C432" s="47">
        <v>32.200000000000003</v>
      </c>
      <c r="D432" s="78">
        <v>9339844</v>
      </c>
      <c r="E432" s="44"/>
    </row>
    <row r="433" spans="1:5">
      <c r="A433" s="44" t="s">
        <v>360</v>
      </c>
      <c r="B433" s="47">
        <v>200</v>
      </c>
      <c r="C433" s="47">
        <v>32.200000000000003</v>
      </c>
      <c r="D433" s="78">
        <v>9284764</v>
      </c>
      <c r="E433" s="44"/>
    </row>
    <row r="434" spans="1:5">
      <c r="A434" s="44" t="s">
        <v>361</v>
      </c>
      <c r="B434" s="47">
        <v>199.5</v>
      </c>
      <c r="C434" s="47">
        <v>32.200000000000003</v>
      </c>
      <c r="D434" s="78">
        <v>9247572</v>
      </c>
      <c r="E434" s="44"/>
    </row>
    <row r="435" spans="1:5">
      <c r="A435" s="44" t="s">
        <v>362</v>
      </c>
      <c r="B435" s="47">
        <v>179.1</v>
      </c>
      <c r="C435" s="47">
        <v>32.200000000000003</v>
      </c>
      <c r="D435" s="78">
        <v>9181479</v>
      </c>
      <c r="E435" s="44"/>
    </row>
    <row r="436" spans="1:5">
      <c r="A436" s="44" t="s">
        <v>363</v>
      </c>
      <c r="B436" s="47">
        <v>179.1</v>
      </c>
      <c r="C436" s="47">
        <v>32.200000000000003</v>
      </c>
      <c r="D436" s="78">
        <v>9184940</v>
      </c>
      <c r="E436" s="44"/>
    </row>
    <row r="437" spans="1:5">
      <c r="A437" s="44" t="s">
        <v>364</v>
      </c>
      <c r="B437" s="47">
        <v>199.8</v>
      </c>
      <c r="C437" s="47">
        <v>32.200000000000003</v>
      </c>
      <c r="D437" s="78">
        <v>9375221</v>
      </c>
      <c r="E437" s="44"/>
    </row>
    <row r="438" spans="1:5">
      <c r="A438" s="44" t="s">
        <v>365</v>
      </c>
      <c r="B438" s="47">
        <v>199.8</v>
      </c>
      <c r="C438" s="47">
        <v>32.200000000000003</v>
      </c>
      <c r="D438" s="78">
        <v>9325233</v>
      </c>
      <c r="E438" s="44"/>
    </row>
    <row r="439" spans="1:5">
      <c r="A439" s="44" t="s">
        <v>366</v>
      </c>
      <c r="B439" s="47">
        <v>200</v>
      </c>
      <c r="C439" s="47">
        <v>32.200000000000003</v>
      </c>
      <c r="D439" s="78">
        <v>9334234</v>
      </c>
      <c r="E439" s="44"/>
    </row>
    <row r="440" spans="1:5">
      <c r="A440" s="44" t="s">
        <v>1257</v>
      </c>
      <c r="B440" s="47">
        <v>199.9</v>
      </c>
      <c r="C440" s="47">
        <v>32.299999999999997</v>
      </c>
      <c r="D440" s="78" t="s">
        <v>1258</v>
      </c>
      <c r="E440" s="44">
        <v>11.249599999999999</v>
      </c>
    </row>
    <row r="441" spans="1:5">
      <c r="A441" s="44" t="s">
        <v>1259</v>
      </c>
      <c r="B441" s="47">
        <v>236.3</v>
      </c>
      <c r="C441" s="47">
        <v>36.200000000000003</v>
      </c>
      <c r="D441" s="78" t="s">
        <v>1260</v>
      </c>
      <c r="E441" s="44">
        <v>12.9483</v>
      </c>
    </row>
    <row r="442" spans="1:5">
      <c r="A442" s="44" t="s">
        <v>1261</v>
      </c>
      <c r="B442" s="47">
        <v>199.9</v>
      </c>
      <c r="C442" s="47">
        <v>36.5</v>
      </c>
      <c r="D442" s="78" t="s">
        <v>1262</v>
      </c>
      <c r="E442" s="44">
        <v>11.958600000000001</v>
      </c>
    </row>
    <row r="443" spans="1:5">
      <c r="A443" s="44" t="s">
        <v>1263</v>
      </c>
      <c r="B443" s="47">
        <v>199.9</v>
      </c>
      <c r="C443" s="47">
        <v>36.5</v>
      </c>
      <c r="D443" s="78" t="s">
        <v>1264</v>
      </c>
      <c r="E443" s="44">
        <v>11.958600000000001</v>
      </c>
    </row>
    <row r="444" spans="1:5">
      <c r="A444" s="44" t="s">
        <v>1265</v>
      </c>
      <c r="B444" s="47">
        <v>180</v>
      </c>
      <c r="C444" s="47">
        <v>32</v>
      </c>
      <c r="D444" s="78" t="s">
        <v>1266</v>
      </c>
      <c r="E444" s="44">
        <v>10.625299999999999</v>
      </c>
    </row>
    <row r="445" spans="1:5">
      <c r="A445" s="44" t="s">
        <v>367</v>
      </c>
      <c r="B445" s="47">
        <v>169.8</v>
      </c>
      <c r="C445" s="47">
        <v>24.6</v>
      </c>
      <c r="D445" s="78">
        <v>8912508</v>
      </c>
      <c r="E445" s="44"/>
    </row>
    <row r="446" spans="1:5">
      <c r="A446" s="44" t="s">
        <v>368</v>
      </c>
      <c r="B446" s="47">
        <v>199.8</v>
      </c>
      <c r="C446" s="47">
        <v>32.200000000000003</v>
      </c>
      <c r="D446" s="78">
        <v>9473626</v>
      </c>
      <c r="E446" s="44"/>
    </row>
    <row r="447" spans="1:5">
      <c r="A447" s="44" t="s">
        <v>1267</v>
      </c>
      <c r="B447" s="47">
        <v>130.1</v>
      </c>
      <c r="C447" s="47">
        <v>19.600000000000001</v>
      </c>
      <c r="D447" s="78" t="s">
        <v>1268</v>
      </c>
      <c r="E447" s="44">
        <v>8.35</v>
      </c>
    </row>
    <row r="448" spans="1:5">
      <c r="A448" s="44" t="s">
        <v>369</v>
      </c>
      <c r="B448" s="47">
        <v>37.700000000000003</v>
      </c>
      <c r="C448" s="47">
        <v>7.5</v>
      </c>
      <c r="D448" s="78"/>
      <c r="E448" s="44"/>
    </row>
    <row r="449" spans="1:5">
      <c r="A449" s="44" t="s">
        <v>370</v>
      </c>
      <c r="B449" s="47">
        <v>119</v>
      </c>
      <c r="C449" s="47">
        <v>16.8</v>
      </c>
      <c r="D449" s="78">
        <v>9299173</v>
      </c>
      <c r="E449" s="44"/>
    </row>
    <row r="450" spans="1:5">
      <c r="A450" s="44" t="s">
        <v>371</v>
      </c>
      <c r="B450" s="47">
        <v>172.6</v>
      </c>
      <c r="C450" s="47">
        <v>25.2</v>
      </c>
      <c r="D450" s="78">
        <v>9256418</v>
      </c>
      <c r="E450" s="44"/>
    </row>
    <row r="451" spans="1:5">
      <c r="A451" s="44" t="s">
        <v>1269</v>
      </c>
      <c r="B451" s="47">
        <v>183.2</v>
      </c>
      <c r="C451" s="47">
        <v>32.200000000000003</v>
      </c>
      <c r="D451" s="78" t="s">
        <v>1270</v>
      </c>
      <c r="E451" s="44">
        <v>12.557</v>
      </c>
    </row>
    <row r="452" spans="1:5">
      <c r="A452" s="44" t="s">
        <v>1271</v>
      </c>
      <c r="B452" s="47">
        <v>222.1</v>
      </c>
      <c r="C452" s="47">
        <v>30</v>
      </c>
      <c r="D452" s="78" t="s">
        <v>1272</v>
      </c>
      <c r="E452" s="44">
        <v>12</v>
      </c>
    </row>
    <row r="453" spans="1:5">
      <c r="A453" s="44" t="s">
        <v>372</v>
      </c>
      <c r="B453" s="47">
        <v>145</v>
      </c>
      <c r="C453" s="47">
        <v>23.2</v>
      </c>
      <c r="D453" s="78">
        <v>9138329</v>
      </c>
      <c r="E453" s="44"/>
    </row>
    <row r="454" spans="1:5">
      <c r="A454" s="44" t="s">
        <v>373</v>
      </c>
      <c r="B454" s="47">
        <v>185.6</v>
      </c>
      <c r="C454" s="47">
        <v>30.3</v>
      </c>
      <c r="D454" s="78"/>
      <c r="E454" s="44"/>
    </row>
    <row r="455" spans="1:5">
      <c r="A455" s="44" t="s">
        <v>374</v>
      </c>
      <c r="B455" s="47">
        <v>185.6</v>
      </c>
      <c r="C455" s="47">
        <v>30.3</v>
      </c>
      <c r="D455" s="78">
        <v>9110286</v>
      </c>
      <c r="E455" s="44"/>
    </row>
    <row r="456" spans="1:5">
      <c r="A456" s="44" t="s">
        <v>375</v>
      </c>
      <c r="B456" s="47">
        <v>170</v>
      </c>
      <c r="C456" s="47">
        <v>24.7</v>
      </c>
      <c r="D456" s="78"/>
      <c r="E456" s="44"/>
    </row>
    <row r="457" spans="1:5">
      <c r="A457" s="44" t="s">
        <v>376</v>
      </c>
      <c r="B457" s="47">
        <v>242.8</v>
      </c>
      <c r="C457" s="47">
        <v>32.200000000000003</v>
      </c>
      <c r="D457" s="78">
        <v>9134517</v>
      </c>
      <c r="E457" s="44"/>
    </row>
    <row r="458" spans="1:5">
      <c r="A458" s="44" t="s">
        <v>377</v>
      </c>
      <c r="B458" s="47">
        <v>175.5</v>
      </c>
      <c r="C458" s="47">
        <v>27.7</v>
      </c>
      <c r="D458" s="78">
        <v>9516739</v>
      </c>
      <c r="E458" s="44"/>
    </row>
    <row r="459" spans="1:5">
      <c r="A459" s="44" t="s">
        <v>378</v>
      </c>
      <c r="B459" s="47">
        <v>175.5</v>
      </c>
      <c r="C459" s="47">
        <v>27.7</v>
      </c>
      <c r="D459" s="78">
        <v>9373474</v>
      </c>
      <c r="E459" s="44"/>
    </row>
    <row r="460" spans="1:5">
      <c r="A460" s="44" t="s">
        <v>379</v>
      </c>
      <c r="B460" s="47">
        <v>175.5</v>
      </c>
      <c r="C460" s="47">
        <v>27.3</v>
      </c>
      <c r="D460" s="78">
        <v>9155391</v>
      </c>
      <c r="E460" s="44"/>
    </row>
    <row r="461" spans="1:5">
      <c r="A461" s="44" t="s">
        <v>1273</v>
      </c>
      <c r="B461" s="47">
        <v>239.6</v>
      </c>
      <c r="C461" s="47">
        <v>32.200000000000003</v>
      </c>
      <c r="D461" s="78" t="s">
        <v>1274</v>
      </c>
      <c r="E461" s="44">
        <v>12.5</v>
      </c>
    </row>
    <row r="462" spans="1:5">
      <c r="A462" s="44" t="s">
        <v>380</v>
      </c>
      <c r="B462" s="47">
        <v>175.5</v>
      </c>
      <c r="C462" s="47">
        <v>27.3</v>
      </c>
      <c r="D462" s="78">
        <v>9236212</v>
      </c>
      <c r="E462" s="44"/>
    </row>
    <row r="463" spans="1:5">
      <c r="A463" s="44" t="s">
        <v>381</v>
      </c>
      <c r="B463" s="47">
        <v>175.5</v>
      </c>
      <c r="C463" s="47">
        <v>27.3</v>
      </c>
      <c r="D463" s="78">
        <v>9516765</v>
      </c>
      <c r="E463" s="44"/>
    </row>
    <row r="464" spans="1:5">
      <c r="A464" s="44" t="s">
        <v>382</v>
      </c>
      <c r="B464" s="47">
        <v>175.5</v>
      </c>
      <c r="C464" s="47">
        <v>27.3</v>
      </c>
      <c r="D464" s="78">
        <v>9236224</v>
      </c>
      <c r="E464" s="44"/>
    </row>
    <row r="465" spans="1:5">
      <c r="A465" s="44" t="s">
        <v>383</v>
      </c>
      <c r="B465" s="47">
        <v>292.10000000000002</v>
      </c>
      <c r="C465" s="47">
        <v>32.200000000000003</v>
      </c>
      <c r="D465" s="78">
        <v>9105920</v>
      </c>
      <c r="E465" s="44"/>
    </row>
    <row r="466" spans="1:5">
      <c r="A466" s="44" t="s">
        <v>384</v>
      </c>
      <c r="B466" s="47">
        <v>175.6</v>
      </c>
      <c r="C466" s="47">
        <v>27.7</v>
      </c>
      <c r="D466" s="78">
        <v>9357858</v>
      </c>
      <c r="E466" s="44"/>
    </row>
    <row r="467" spans="1:5">
      <c r="A467" s="44" t="s">
        <v>385</v>
      </c>
      <c r="B467" s="47">
        <v>175.5</v>
      </c>
      <c r="C467" s="47">
        <v>27.7</v>
      </c>
      <c r="D467" s="78">
        <v>9435246</v>
      </c>
      <c r="E467" s="44"/>
    </row>
    <row r="468" spans="1:5">
      <c r="A468" s="44" t="s">
        <v>386</v>
      </c>
      <c r="B468" s="47">
        <v>175.5</v>
      </c>
      <c r="C468" s="47">
        <v>27.3</v>
      </c>
      <c r="D468" s="78">
        <v>9435258</v>
      </c>
      <c r="E468" s="44"/>
    </row>
    <row r="469" spans="1:5">
      <c r="A469" s="44" t="s">
        <v>387</v>
      </c>
      <c r="B469" s="47">
        <v>170.1</v>
      </c>
      <c r="C469" s="47">
        <v>24.7</v>
      </c>
      <c r="D469" s="78">
        <v>9128465</v>
      </c>
      <c r="E469" s="44"/>
    </row>
    <row r="470" spans="1:5">
      <c r="A470" s="44" t="s">
        <v>388</v>
      </c>
      <c r="B470" s="47">
        <v>122.8</v>
      </c>
      <c r="C470" s="47">
        <v>20.3</v>
      </c>
      <c r="D470" s="78">
        <v>9000168</v>
      </c>
      <c r="E470" s="44"/>
    </row>
    <row r="471" spans="1:5">
      <c r="A471" s="44" t="s">
        <v>389</v>
      </c>
      <c r="B471" s="47">
        <v>138</v>
      </c>
      <c r="C471" s="47">
        <v>22.7</v>
      </c>
      <c r="D471" s="78">
        <v>9139311</v>
      </c>
      <c r="E471" s="44"/>
    </row>
    <row r="472" spans="1:5">
      <c r="A472" s="44" t="s">
        <v>390</v>
      </c>
      <c r="B472" s="47">
        <v>145.6</v>
      </c>
      <c r="C472" s="47">
        <v>18.2</v>
      </c>
      <c r="D472" s="78">
        <v>9511636</v>
      </c>
      <c r="E472" s="44"/>
    </row>
    <row r="473" spans="1:5">
      <c r="A473" s="44" t="s">
        <v>391</v>
      </c>
      <c r="B473" s="47">
        <v>127.8</v>
      </c>
      <c r="C473" s="47">
        <v>19.600000000000001</v>
      </c>
      <c r="D473" s="78">
        <v>9369162</v>
      </c>
      <c r="E473" s="44"/>
    </row>
    <row r="474" spans="1:5">
      <c r="A474" s="44" t="s">
        <v>1275</v>
      </c>
      <c r="B474" s="47">
        <v>90.6</v>
      </c>
      <c r="C474" s="47">
        <v>17</v>
      </c>
      <c r="D474" s="78" t="s">
        <v>1276</v>
      </c>
      <c r="E474" s="44">
        <v>5.4943999999999997</v>
      </c>
    </row>
    <row r="475" spans="1:5">
      <c r="A475" s="44" t="s">
        <v>392</v>
      </c>
      <c r="B475" s="47">
        <v>90.5</v>
      </c>
      <c r="C475" s="47">
        <v>17</v>
      </c>
      <c r="D475" s="78">
        <v>8802870</v>
      </c>
      <c r="E475" s="44"/>
    </row>
    <row r="476" spans="1:5">
      <c r="A476" s="44" t="s">
        <v>393</v>
      </c>
      <c r="B476" s="47">
        <v>176.8</v>
      </c>
      <c r="C476" s="47">
        <v>27.3</v>
      </c>
      <c r="D476" s="78">
        <v>9334844</v>
      </c>
      <c r="E476" s="44"/>
    </row>
    <row r="477" spans="1:5">
      <c r="A477" s="44" t="s">
        <v>394</v>
      </c>
      <c r="B477" s="47">
        <v>144</v>
      </c>
      <c r="C477" s="47">
        <v>22.6</v>
      </c>
      <c r="D477" s="78">
        <v>9436393</v>
      </c>
      <c r="E477" s="44"/>
    </row>
    <row r="478" spans="1:5">
      <c r="A478" s="44" t="s">
        <v>395</v>
      </c>
      <c r="B478" s="47">
        <v>166.6</v>
      </c>
      <c r="C478" s="47">
        <v>27.3</v>
      </c>
      <c r="D478" s="78">
        <v>9122526</v>
      </c>
      <c r="E478" s="44"/>
    </row>
    <row r="479" spans="1:5">
      <c r="A479" s="44" t="s">
        <v>396</v>
      </c>
      <c r="B479" s="47">
        <v>238.8</v>
      </c>
      <c r="C479" s="47">
        <v>32.200000000000003</v>
      </c>
      <c r="D479" s="78">
        <v>9308003</v>
      </c>
      <c r="E479" s="44"/>
    </row>
    <row r="480" spans="1:5">
      <c r="A480" s="44" t="s">
        <v>397</v>
      </c>
      <c r="B480" s="47">
        <v>198</v>
      </c>
      <c r="C480" s="47">
        <v>32.200000000000003</v>
      </c>
      <c r="D480" s="78">
        <v>9252216</v>
      </c>
      <c r="E480" s="44"/>
    </row>
    <row r="481" spans="1:5">
      <c r="A481" s="44" t="s">
        <v>398</v>
      </c>
      <c r="B481" s="47">
        <v>183</v>
      </c>
      <c r="C481" s="47">
        <v>32.200000000000003</v>
      </c>
      <c r="D481" s="78">
        <v>9174608</v>
      </c>
      <c r="E481" s="44"/>
    </row>
    <row r="482" spans="1:5">
      <c r="A482" s="44" t="s">
        <v>399</v>
      </c>
      <c r="B482" s="47">
        <v>183</v>
      </c>
      <c r="C482" s="47">
        <v>32.200000000000003</v>
      </c>
      <c r="D482" s="78">
        <v>9272931</v>
      </c>
      <c r="E482" s="44"/>
    </row>
    <row r="483" spans="1:5">
      <c r="A483" s="44" t="s">
        <v>400</v>
      </c>
      <c r="B483" s="47">
        <v>183</v>
      </c>
      <c r="C483" s="47">
        <v>32.200000000000003</v>
      </c>
      <c r="D483" s="78">
        <v>9674713</v>
      </c>
      <c r="E483" s="44"/>
    </row>
    <row r="484" spans="1:5">
      <c r="A484" s="44" t="s">
        <v>401</v>
      </c>
      <c r="B484" s="47">
        <v>180</v>
      </c>
      <c r="C484" s="47">
        <v>32.200000000000003</v>
      </c>
      <c r="D484" s="78">
        <v>9292357</v>
      </c>
      <c r="E484" s="44"/>
    </row>
    <row r="485" spans="1:5">
      <c r="A485" s="44" t="s">
        <v>402</v>
      </c>
      <c r="B485" s="47">
        <v>183</v>
      </c>
      <c r="C485" s="47">
        <v>32.4</v>
      </c>
      <c r="D485" s="78">
        <v>9174622</v>
      </c>
      <c r="E485" s="44"/>
    </row>
    <row r="486" spans="1:5">
      <c r="A486" s="44" t="s">
        <v>403</v>
      </c>
      <c r="B486" s="47">
        <v>292.10000000000002</v>
      </c>
      <c r="C486" s="47">
        <v>32.200000000000003</v>
      </c>
      <c r="D486" s="78">
        <v>9105918</v>
      </c>
      <c r="E486" s="44"/>
    </row>
    <row r="487" spans="1:5">
      <c r="A487" s="44" t="s">
        <v>978</v>
      </c>
      <c r="B487" s="47">
        <v>153.08000000000001</v>
      </c>
      <c r="C487" s="47">
        <v>23</v>
      </c>
      <c r="D487" s="78">
        <v>9433896</v>
      </c>
      <c r="E487" s="44"/>
    </row>
    <row r="488" spans="1:5">
      <c r="A488" s="44" t="s">
        <v>404</v>
      </c>
      <c r="B488" s="47">
        <v>200</v>
      </c>
      <c r="C488" s="47">
        <v>32.200000000000003</v>
      </c>
      <c r="D488" s="78">
        <v>9277814</v>
      </c>
      <c r="E488" s="44"/>
    </row>
    <row r="489" spans="1:5">
      <c r="A489" s="44" t="s">
        <v>405</v>
      </c>
      <c r="B489" s="47">
        <v>200</v>
      </c>
      <c r="C489" s="47">
        <v>32.200000000000003</v>
      </c>
      <c r="D489" s="78">
        <v>9277802</v>
      </c>
      <c r="E489" s="44"/>
    </row>
    <row r="490" spans="1:5">
      <c r="A490" s="44" t="s">
        <v>406</v>
      </c>
      <c r="B490" s="47">
        <v>200</v>
      </c>
      <c r="C490" s="47">
        <v>32.200000000000003</v>
      </c>
      <c r="D490" s="78">
        <v>9660798</v>
      </c>
      <c r="E490" s="44"/>
    </row>
    <row r="491" spans="1:5">
      <c r="A491" s="44" t="s">
        <v>407</v>
      </c>
      <c r="B491" s="47">
        <v>200</v>
      </c>
      <c r="C491" s="47">
        <v>32.200000000000003</v>
      </c>
      <c r="D491" s="78">
        <v>9441623</v>
      </c>
      <c r="E491" s="44"/>
    </row>
    <row r="492" spans="1:5">
      <c r="A492" s="44" t="s">
        <v>408</v>
      </c>
      <c r="B492" s="47">
        <v>228.6</v>
      </c>
      <c r="C492" s="47">
        <v>32.200000000000003</v>
      </c>
      <c r="D492" s="78">
        <v>9191876</v>
      </c>
      <c r="E492" s="44"/>
    </row>
    <row r="493" spans="1:5">
      <c r="A493" s="44" t="s">
        <v>409</v>
      </c>
      <c r="B493" s="47">
        <v>228.6</v>
      </c>
      <c r="C493" s="47">
        <v>32.200000000000003</v>
      </c>
      <c r="D493" s="78">
        <v>9295842</v>
      </c>
      <c r="E493" s="44"/>
    </row>
    <row r="494" spans="1:5">
      <c r="A494" s="44" t="s">
        <v>1277</v>
      </c>
      <c r="B494" s="47">
        <v>179.9</v>
      </c>
      <c r="C494" s="47">
        <v>32.200000000000003</v>
      </c>
      <c r="D494" s="78">
        <v>9368895</v>
      </c>
      <c r="E494" s="44">
        <v>10.6554</v>
      </c>
    </row>
    <row r="495" spans="1:5">
      <c r="A495" s="44" t="s">
        <v>1278</v>
      </c>
      <c r="B495" s="47">
        <v>199.1</v>
      </c>
      <c r="C495" s="47">
        <v>32.200000000000003</v>
      </c>
      <c r="D495" s="78" t="s">
        <v>1279</v>
      </c>
      <c r="E495" s="44">
        <v>11.2096</v>
      </c>
    </row>
    <row r="496" spans="1:5">
      <c r="A496" s="44" t="s">
        <v>410</v>
      </c>
      <c r="B496" s="47">
        <v>228.6</v>
      </c>
      <c r="C496" s="47">
        <v>32.200000000000003</v>
      </c>
      <c r="D496" s="78">
        <v>9420057</v>
      </c>
      <c r="E496" s="44"/>
    </row>
    <row r="497" spans="1:5">
      <c r="A497" s="44" t="s">
        <v>1280</v>
      </c>
      <c r="B497" s="47">
        <v>228.7</v>
      </c>
      <c r="C497" s="47">
        <v>32.299999999999997</v>
      </c>
      <c r="D497" s="78" t="s">
        <v>1281</v>
      </c>
      <c r="E497" s="44">
        <v>12.0327</v>
      </c>
    </row>
    <row r="498" spans="1:5">
      <c r="A498" s="44" t="s">
        <v>411</v>
      </c>
      <c r="B498" s="47">
        <v>200</v>
      </c>
      <c r="C498" s="47">
        <v>32.200000000000003</v>
      </c>
      <c r="D498" s="78">
        <v>9279329</v>
      </c>
      <c r="E498" s="44"/>
    </row>
    <row r="499" spans="1:5">
      <c r="A499" s="44" t="s">
        <v>412</v>
      </c>
      <c r="B499" s="47">
        <v>199.8</v>
      </c>
      <c r="C499" s="47">
        <v>32.200000000000003</v>
      </c>
      <c r="D499" s="78">
        <v>9279331</v>
      </c>
      <c r="E499" s="44"/>
    </row>
    <row r="500" spans="1:5">
      <c r="A500" s="44" t="s">
        <v>1282</v>
      </c>
      <c r="B500" s="47">
        <v>199.1</v>
      </c>
      <c r="C500" s="47">
        <v>32.200000000000003</v>
      </c>
      <c r="D500" s="78" t="s">
        <v>1283</v>
      </c>
      <c r="E500" s="44">
        <v>11.2096</v>
      </c>
    </row>
    <row r="501" spans="1:5">
      <c r="A501" s="44" t="s">
        <v>413</v>
      </c>
      <c r="B501" s="47">
        <v>179.8</v>
      </c>
      <c r="C501" s="47">
        <v>32.200000000000003</v>
      </c>
      <c r="D501" s="78">
        <v>9303546</v>
      </c>
      <c r="E501" s="44"/>
    </row>
    <row r="502" spans="1:5">
      <c r="A502" s="44" t="s">
        <v>414</v>
      </c>
      <c r="B502" s="47">
        <v>228.6</v>
      </c>
      <c r="C502" s="47">
        <v>32.200000000000003</v>
      </c>
      <c r="D502" s="78">
        <v>9342205</v>
      </c>
      <c r="E502" s="44"/>
    </row>
    <row r="503" spans="1:5">
      <c r="A503" s="44" t="s">
        <v>1284</v>
      </c>
      <c r="B503" s="47">
        <v>199.9</v>
      </c>
      <c r="C503" s="47">
        <v>32.299999999999997</v>
      </c>
      <c r="D503" s="78" t="s">
        <v>1285</v>
      </c>
      <c r="E503" s="44">
        <v>11.249599999999999</v>
      </c>
    </row>
    <row r="504" spans="1:5">
      <c r="A504" s="44" t="s">
        <v>1286</v>
      </c>
      <c r="B504" s="47">
        <v>179.9</v>
      </c>
      <c r="C504" s="47">
        <v>32.200000000000003</v>
      </c>
      <c r="D504" s="78" t="s">
        <v>1287</v>
      </c>
      <c r="E504" s="44">
        <v>10.6554</v>
      </c>
    </row>
    <row r="505" spans="1:5">
      <c r="A505" s="44" t="s">
        <v>1288</v>
      </c>
      <c r="B505" s="47">
        <v>179.9</v>
      </c>
      <c r="C505" s="47">
        <v>32.200000000000003</v>
      </c>
      <c r="D505" s="78" t="s">
        <v>1289</v>
      </c>
      <c r="E505" s="44">
        <v>10.6554</v>
      </c>
    </row>
    <row r="506" spans="1:5">
      <c r="A506" s="44" t="s">
        <v>415</v>
      </c>
      <c r="B506" s="47">
        <v>228.6</v>
      </c>
      <c r="C506" s="47">
        <v>32.200000000000003</v>
      </c>
      <c r="D506" s="78">
        <v>9285495</v>
      </c>
      <c r="E506" s="44"/>
    </row>
    <row r="507" spans="1:5">
      <c r="A507" s="44" t="s">
        <v>416</v>
      </c>
      <c r="B507" s="47">
        <v>228.6</v>
      </c>
      <c r="C507" s="47">
        <v>32.200000000000003</v>
      </c>
      <c r="D507" s="78">
        <v>9312482</v>
      </c>
      <c r="E507" s="44">
        <v>12.0327</v>
      </c>
    </row>
    <row r="508" spans="1:5">
      <c r="A508" s="44" t="s">
        <v>417</v>
      </c>
      <c r="B508" s="47">
        <v>228.8</v>
      </c>
      <c r="C508" s="47">
        <v>32.200000000000003</v>
      </c>
      <c r="D508" s="78">
        <v>9420045</v>
      </c>
      <c r="E508" s="44"/>
    </row>
    <row r="509" spans="1:5">
      <c r="A509" s="44" t="s">
        <v>1290</v>
      </c>
      <c r="B509" s="47">
        <v>179.9</v>
      </c>
      <c r="C509" s="47">
        <v>32.200000000000003</v>
      </c>
      <c r="D509" s="78" t="s">
        <v>1291</v>
      </c>
      <c r="E509" s="44">
        <v>10.6554</v>
      </c>
    </row>
    <row r="510" spans="1:5">
      <c r="A510" s="44" t="s">
        <v>418</v>
      </c>
      <c r="B510" s="47">
        <v>228.6</v>
      </c>
      <c r="C510" s="47">
        <v>32.200000000000003</v>
      </c>
      <c r="D510" s="78">
        <v>9285483</v>
      </c>
      <c r="E510" s="44"/>
    </row>
    <row r="511" spans="1:5">
      <c r="A511" s="44" t="s">
        <v>1292</v>
      </c>
      <c r="B511" s="47">
        <v>228.8</v>
      </c>
      <c r="C511" s="47">
        <v>32.299999999999997</v>
      </c>
      <c r="D511" s="78" t="s">
        <v>1293</v>
      </c>
      <c r="E511" s="44">
        <v>12.035299999999999</v>
      </c>
    </row>
    <row r="512" spans="1:5">
      <c r="A512" s="44" t="s">
        <v>419</v>
      </c>
      <c r="B512" s="47">
        <v>200</v>
      </c>
      <c r="C512" s="47">
        <v>32.299999999999997</v>
      </c>
      <c r="D512" s="78" t="s">
        <v>1294</v>
      </c>
      <c r="E512" s="44">
        <v>11.2524</v>
      </c>
    </row>
    <row r="513" spans="1:5">
      <c r="A513" s="44" t="s">
        <v>420</v>
      </c>
      <c r="B513" s="47">
        <v>200</v>
      </c>
      <c r="C513" s="47">
        <v>32.200000000000003</v>
      </c>
      <c r="D513" s="78">
        <v>9075709</v>
      </c>
      <c r="E513" s="44"/>
    </row>
    <row r="514" spans="1:5">
      <c r="A514" s="44" t="s">
        <v>421</v>
      </c>
      <c r="B514" s="47">
        <v>200</v>
      </c>
      <c r="C514" s="47">
        <v>32.299999999999997</v>
      </c>
      <c r="D514" s="78" t="s">
        <v>1295</v>
      </c>
      <c r="E514" s="44">
        <v>11.2524</v>
      </c>
    </row>
    <row r="515" spans="1:5">
      <c r="A515" s="44" t="s">
        <v>422</v>
      </c>
      <c r="B515" s="47">
        <v>179.8</v>
      </c>
      <c r="C515" s="47">
        <v>29.2</v>
      </c>
      <c r="D515" s="78">
        <v>8116910</v>
      </c>
      <c r="E515" s="44"/>
    </row>
    <row r="516" spans="1:5">
      <c r="A516" s="44" t="s">
        <v>423</v>
      </c>
      <c r="B516" s="47">
        <v>200</v>
      </c>
      <c r="C516" s="47">
        <v>32.200000000000003</v>
      </c>
      <c r="D516" s="78" t="s">
        <v>1296</v>
      </c>
      <c r="E516" s="44">
        <v>11.2349</v>
      </c>
    </row>
    <row r="517" spans="1:5">
      <c r="A517" s="44" t="s">
        <v>424</v>
      </c>
      <c r="B517" s="47">
        <v>139.1</v>
      </c>
      <c r="C517" s="47">
        <v>22.6</v>
      </c>
      <c r="D517" s="78">
        <v>9435818</v>
      </c>
      <c r="E517" s="44"/>
    </row>
    <row r="518" spans="1:5">
      <c r="A518" s="44" t="s">
        <v>425</v>
      </c>
      <c r="B518" s="47">
        <v>275.7</v>
      </c>
      <c r="C518" s="47">
        <v>32.200000000000003</v>
      </c>
      <c r="D518" s="78">
        <v>8718122</v>
      </c>
      <c r="E518" s="44"/>
    </row>
    <row r="519" spans="1:5">
      <c r="A519" s="44" t="s">
        <v>426</v>
      </c>
      <c r="B519" s="47">
        <v>275.7</v>
      </c>
      <c r="C519" s="47">
        <v>32.200000000000003</v>
      </c>
      <c r="D519" s="78">
        <v>8718110</v>
      </c>
      <c r="E519" s="44"/>
    </row>
    <row r="520" spans="1:5">
      <c r="A520" s="44" t="s">
        <v>427</v>
      </c>
      <c r="B520" s="47">
        <v>166.1</v>
      </c>
      <c r="C520" s="47">
        <v>26.2</v>
      </c>
      <c r="D520" s="78">
        <v>8618413</v>
      </c>
      <c r="E520" s="44"/>
    </row>
    <row r="521" spans="1:5">
      <c r="A521" s="44" t="s">
        <v>1297</v>
      </c>
      <c r="B521" s="47">
        <v>183.1</v>
      </c>
      <c r="C521" s="47">
        <v>32.200000000000003</v>
      </c>
      <c r="D521" s="78" t="s">
        <v>1298</v>
      </c>
      <c r="E521" s="44">
        <v>13.076000000000001</v>
      </c>
    </row>
    <row r="522" spans="1:5">
      <c r="A522" s="44" t="s">
        <v>1299</v>
      </c>
      <c r="B522" s="47">
        <v>183.1</v>
      </c>
      <c r="C522" s="47">
        <v>32.200000000000003</v>
      </c>
      <c r="D522" s="78" t="s">
        <v>1300</v>
      </c>
      <c r="E522" s="44">
        <v>13.0725</v>
      </c>
    </row>
    <row r="523" spans="1:5">
      <c r="A523" s="44" t="s">
        <v>428</v>
      </c>
      <c r="B523" s="47">
        <v>275</v>
      </c>
      <c r="C523" s="47">
        <v>40</v>
      </c>
      <c r="D523" s="78"/>
      <c r="E523" s="44"/>
    </row>
    <row r="524" spans="1:5">
      <c r="A524" s="44" t="s">
        <v>429</v>
      </c>
      <c r="B524" s="47">
        <v>231</v>
      </c>
      <c r="C524" s="47">
        <v>32.200000000000003</v>
      </c>
      <c r="D524" s="78">
        <v>9436484</v>
      </c>
      <c r="E524" s="44"/>
    </row>
    <row r="525" spans="1:5">
      <c r="A525" s="44" t="s">
        <v>430</v>
      </c>
      <c r="B525" s="47">
        <v>231</v>
      </c>
      <c r="C525" s="47">
        <v>32.200000000000003</v>
      </c>
      <c r="D525" s="78">
        <v>9392561</v>
      </c>
      <c r="E525" s="44"/>
    </row>
    <row r="526" spans="1:5">
      <c r="A526" s="44" t="s">
        <v>431</v>
      </c>
      <c r="B526" s="47">
        <v>294</v>
      </c>
      <c r="C526" s="47">
        <v>32.200000000000003</v>
      </c>
      <c r="D526" s="78">
        <v>9292151</v>
      </c>
      <c r="E526" s="44"/>
    </row>
    <row r="527" spans="1:5">
      <c r="A527" s="44" t="s">
        <v>432</v>
      </c>
      <c r="B527" s="47">
        <v>294.10000000000002</v>
      </c>
      <c r="C527" s="47">
        <v>32.200000000000003</v>
      </c>
      <c r="D527" s="78"/>
      <c r="E527" s="44"/>
    </row>
    <row r="528" spans="1:5">
      <c r="A528" s="44" t="s">
        <v>433</v>
      </c>
      <c r="B528" s="47">
        <v>282.10000000000002</v>
      </c>
      <c r="C528" s="47">
        <v>32.200000000000003</v>
      </c>
      <c r="D528" s="78">
        <v>9252254</v>
      </c>
      <c r="E528" s="44"/>
    </row>
    <row r="529" spans="1:5">
      <c r="A529" s="44" t="s">
        <v>434</v>
      </c>
      <c r="B529" s="47">
        <v>212.8</v>
      </c>
      <c r="C529" s="47">
        <v>32.200000000000003</v>
      </c>
      <c r="D529" s="78">
        <v>9308194</v>
      </c>
      <c r="E529" s="44"/>
    </row>
    <row r="530" spans="1:5">
      <c r="A530" s="44" t="s">
        <v>435</v>
      </c>
      <c r="B530" s="47">
        <v>231</v>
      </c>
      <c r="C530" s="47">
        <v>32.200000000000003</v>
      </c>
      <c r="D530" s="78">
        <v>9436472</v>
      </c>
      <c r="E530" s="44"/>
    </row>
    <row r="531" spans="1:5">
      <c r="A531" s="44" t="s">
        <v>436</v>
      </c>
      <c r="B531" s="47">
        <v>97.1</v>
      </c>
      <c r="C531" s="47">
        <v>26.6</v>
      </c>
      <c r="D531" s="78">
        <v>9283928</v>
      </c>
      <c r="E531" s="44"/>
    </row>
    <row r="532" spans="1:5">
      <c r="A532" s="44" t="s">
        <v>437</v>
      </c>
      <c r="B532" s="47">
        <v>180</v>
      </c>
      <c r="C532" s="47">
        <v>32.200000000000003</v>
      </c>
      <c r="D532" s="78">
        <v>8607749</v>
      </c>
      <c r="E532" s="44"/>
    </row>
    <row r="533" spans="1:5">
      <c r="A533" s="44" t="s">
        <v>438</v>
      </c>
      <c r="B533" s="47">
        <v>183.1</v>
      </c>
      <c r="C533" s="47">
        <v>32.200000000000003</v>
      </c>
      <c r="D533" s="78">
        <v>9283784</v>
      </c>
      <c r="E533" s="44"/>
    </row>
    <row r="534" spans="1:5">
      <c r="A534" s="44" t="s">
        <v>439</v>
      </c>
      <c r="B534" s="47">
        <v>104</v>
      </c>
      <c r="C534" s="47">
        <v>11.5</v>
      </c>
      <c r="D534" s="78"/>
      <c r="E534" s="44"/>
    </row>
    <row r="535" spans="1:5">
      <c r="A535" s="44" t="s">
        <v>440</v>
      </c>
      <c r="B535" s="47">
        <v>100.5</v>
      </c>
      <c r="C535" s="47">
        <v>18.7</v>
      </c>
      <c r="D535" s="78">
        <v>9146091</v>
      </c>
      <c r="E535" s="44"/>
    </row>
    <row r="536" spans="1:5">
      <c r="A536" s="44" t="s">
        <v>441</v>
      </c>
      <c r="B536" s="47">
        <v>90</v>
      </c>
      <c r="C536" s="47">
        <v>14.3</v>
      </c>
      <c r="D536" s="78">
        <v>9514913</v>
      </c>
      <c r="E536" s="44"/>
    </row>
    <row r="537" spans="1:5">
      <c r="A537" s="44" t="s">
        <v>442</v>
      </c>
      <c r="B537" s="47">
        <v>55.5</v>
      </c>
      <c r="C537" s="47">
        <v>11</v>
      </c>
      <c r="D537" s="78">
        <v>9245421</v>
      </c>
      <c r="E537" s="44"/>
    </row>
    <row r="538" spans="1:5">
      <c r="A538" s="44" t="s">
        <v>1301</v>
      </c>
      <c r="B538" s="47">
        <v>140.4</v>
      </c>
      <c r="C538" s="47">
        <v>23.4</v>
      </c>
      <c r="D538" s="78" t="s">
        <v>1302</v>
      </c>
      <c r="E538" s="44">
        <v>8.0244999999999997</v>
      </c>
    </row>
    <row r="539" spans="1:5">
      <c r="A539" s="44" t="s">
        <v>1303</v>
      </c>
      <c r="B539" s="47">
        <v>62.8</v>
      </c>
      <c r="C539" s="47">
        <v>12.6</v>
      </c>
      <c r="D539" s="78" t="s">
        <v>1304</v>
      </c>
      <c r="E539" s="44">
        <v>5.6</v>
      </c>
    </row>
    <row r="540" spans="1:5">
      <c r="A540" s="44" t="s">
        <v>443</v>
      </c>
      <c r="B540" s="47">
        <v>138.1</v>
      </c>
      <c r="C540" s="47">
        <v>21</v>
      </c>
      <c r="D540" s="78">
        <v>9370111</v>
      </c>
      <c r="E540" s="44"/>
    </row>
    <row r="541" spans="1:5">
      <c r="A541" s="44" t="s">
        <v>1745</v>
      </c>
      <c r="B541" s="47">
        <v>124.8</v>
      </c>
      <c r="C541" s="47">
        <v>15.2</v>
      </c>
      <c r="D541" s="78"/>
      <c r="E541" s="44">
        <v>6.0975999999999999</v>
      </c>
    </row>
    <row r="542" spans="1:5">
      <c r="A542" s="44" t="s">
        <v>444</v>
      </c>
      <c r="B542" s="47">
        <v>192.1</v>
      </c>
      <c r="C542" s="47">
        <v>30.7</v>
      </c>
      <c r="D542" s="78">
        <v>7907740</v>
      </c>
      <c r="E542" s="44"/>
    </row>
    <row r="543" spans="1:5">
      <c r="A543" s="44" t="s">
        <v>445</v>
      </c>
      <c r="B543" s="47">
        <v>145</v>
      </c>
      <c r="C543" s="47">
        <v>21.7</v>
      </c>
      <c r="D543" s="78">
        <v>8201791</v>
      </c>
      <c r="E543" s="44"/>
    </row>
    <row r="544" spans="1:5">
      <c r="A544" s="44" t="s">
        <v>1305</v>
      </c>
      <c r="B544" s="47">
        <v>183.1</v>
      </c>
      <c r="C544" s="47">
        <v>32.200000000000003</v>
      </c>
      <c r="D544" s="78" t="s">
        <v>1306</v>
      </c>
      <c r="E544" s="44">
        <v>13.2</v>
      </c>
    </row>
    <row r="545" spans="1:5">
      <c r="A545" s="44" t="s">
        <v>446</v>
      </c>
      <c r="B545" s="47">
        <v>232.5</v>
      </c>
      <c r="C545" s="47">
        <v>32.200000000000003</v>
      </c>
      <c r="D545" s="78">
        <v>8913693</v>
      </c>
      <c r="E545" s="44"/>
    </row>
    <row r="546" spans="1:5">
      <c r="A546" s="44" t="s">
        <v>447</v>
      </c>
      <c r="B546" s="47">
        <v>90.6</v>
      </c>
      <c r="C546" s="47">
        <v>18.100000000000001</v>
      </c>
      <c r="D546" s="78" t="s">
        <v>1307</v>
      </c>
      <c r="E546" s="44">
        <v>5.6692999999999998</v>
      </c>
    </row>
    <row r="547" spans="1:5">
      <c r="A547" s="44" t="s">
        <v>448</v>
      </c>
      <c r="B547" s="47">
        <v>198</v>
      </c>
      <c r="C547" s="47">
        <v>33.200000000000003</v>
      </c>
      <c r="D547" s="78">
        <v>8321345</v>
      </c>
      <c r="E547" s="44"/>
    </row>
    <row r="548" spans="1:5">
      <c r="A548" s="44" t="s">
        <v>449</v>
      </c>
      <c r="B548" s="47">
        <v>147.1</v>
      </c>
      <c r="C548" s="47">
        <v>25</v>
      </c>
      <c r="D548" s="78">
        <v>9415026</v>
      </c>
      <c r="E548" s="44"/>
    </row>
    <row r="549" spans="1:5">
      <c r="A549" s="44" t="s">
        <v>1308</v>
      </c>
      <c r="B549" s="47">
        <v>189.9</v>
      </c>
      <c r="C549" s="47">
        <v>32.299999999999997</v>
      </c>
      <c r="D549" s="78" t="s">
        <v>1309</v>
      </c>
      <c r="E549" s="44">
        <v>12.95</v>
      </c>
    </row>
    <row r="550" spans="1:5">
      <c r="A550" s="44" t="s">
        <v>450</v>
      </c>
      <c r="B550" s="47">
        <v>177</v>
      </c>
      <c r="C550" s="47">
        <v>28.3</v>
      </c>
      <c r="D550" s="78">
        <v>9295567</v>
      </c>
      <c r="E550" s="44"/>
    </row>
    <row r="551" spans="1:5">
      <c r="A551" s="44" t="s">
        <v>1310</v>
      </c>
      <c r="B551" s="47">
        <v>177</v>
      </c>
      <c r="C551" s="47">
        <v>28.4</v>
      </c>
      <c r="D551" s="78" t="s">
        <v>1311</v>
      </c>
      <c r="E551" s="44">
        <v>9.9260000000000002</v>
      </c>
    </row>
    <row r="552" spans="1:5">
      <c r="A552" s="44" t="s">
        <v>1312</v>
      </c>
      <c r="B552" s="47">
        <v>200</v>
      </c>
      <c r="C552" s="47">
        <v>32.299999999999997</v>
      </c>
      <c r="D552" s="78" t="s">
        <v>1313</v>
      </c>
      <c r="E552" s="44">
        <v>12.955</v>
      </c>
    </row>
    <row r="553" spans="1:5">
      <c r="A553" s="44" t="s">
        <v>451</v>
      </c>
      <c r="B553" s="47">
        <v>179.8</v>
      </c>
      <c r="C553" s="47">
        <v>28.3</v>
      </c>
      <c r="D553" s="78">
        <v>9528029</v>
      </c>
      <c r="E553" s="44"/>
    </row>
    <row r="554" spans="1:5">
      <c r="A554" s="44" t="s">
        <v>1314</v>
      </c>
      <c r="B554" s="47">
        <v>200</v>
      </c>
      <c r="C554" s="47">
        <v>32.299999999999997</v>
      </c>
      <c r="D554" s="78" t="s">
        <v>1315</v>
      </c>
      <c r="E554" s="44">
        <v>12.948</v>
      </c>
    </row>
    <row r="555" spans="1:5">
      <c r="A555" s="44" t="s">
        <v>1316</v>
      </c>
      <c r="B555" s="47">
        <v>200</v>
      </c>
      <c r="C555" s="47">
        <v>32.200000000000003</v>
      </c>
      <c r="D555" s="78" t="s">
        <v>1317</v>
      </c>
      <c r="E555" s="44">
        <v>12.9</v>
      </c>
    </row>
    <row r="556" spans="1:5">
      <c r="A556" s="44" t="s">
        <v>1318</v>
      </c>
      <c r="B556" s="47">
        <v>179.9</v>
      </c>
      <c r="C556" s="47">
        <v>30</v>
      </c>
      <c r="D556" s="78" t="s">
        <v>1319</v>
      </c>
      <c r="E556" s="44">
        <v>10.526999999999999</v>
      </c>
    </row>
    <row r="557" spans="1:5">
      <c r="A557" s="44" t="s">
        <v>452</v>
      </c>
      <c r="B557" s="47">
        <v>137</v>
      </c>
      <c r="C557" s="47">
        <v>25</v>
      </c>
      <c r="D557" s="78">
        <v>9414981</v>
      </c>
      <c r="E557" s="44"/>
    </row>
    <row r="558" spans="1:5">
      <c r="A558" s="44" t="s">
        <v>453</v>
      </c>
      <c r="B558" s="47">
        <v>149.5</v>
      </c>
      <c r="C558" s="47">
        <v>24</v>
      </c>
      <c r="D558" s="78">
        <v>9300879</v>
      </c>
      <c r="E558" s="44"/>
    </row>
    <row r="559" spans="1:5">
      <c r="A559" s="44" t="s">
        <v>1320</v>
      </c>
      <c r="B559" s="47">
        <v>100</v>
      </c>
      <c r="C559" s="47">
        <v>17.5</v>
      </c>
      <c r="D559" s="78" t="s">
        <v>1321</v>
      </c>
      <c r="E559" s="44">
        <v>6.2</v>
      </c>
    </row>
    <row r="560" spans="1:5">
      <c r="A560" s="44" t="s">
        <v>1322</v>
      </c>
      <c r="B560" s="47">
        <v>131.5</v>
      </c>
      <c r="C560" s="47">
        <v>18</v>
      </c>
      <c r="D560" s="78" t="s">
        <v>1323</v>
      </c>
      <c r="E560" s="44">
        <v>6.8113000000000001</v>
      </c>
    </row>
    <row r="561" spans="1:5">
      <c r="A561" s="44" t="s">
        <v>1324</v>
      </c>
      <c r="B561" s="47">
        <v>194</v>
      </c>
      <c r="C561" s="47">
        <v>27.6</v>
      </c>
      <c r="D561" s="78"/>
      <c r="E561" s="44">
        <v>10.244300000000001</v>
      </c>
    </row>
    <row r="562" spans="1:5">
      <c r="A562" s="44" t="s">
        <v>454</v>
      </c>
      <c r="B562" s="47">
        <v>145.6</v>
      </c>
      <c r="C562" s="47">
        <v>18.2</v>
      </c>
      <c r="D562" s="78">
        <v>9320518</v>
      </c>
      <c r="E562" s="44"/>
    </row>
    <row r="563" spans="1:5">
      <c r="A563" s="44" t="s">
        <v>1325</v>
      </c>
      <c r="B563" s="47">
        <v>183</v>
      </c>
      <c r="C563" s="47">
        <v>32.5</v>
      </c>
      <c r="D563" s="78" t="s">
        <v>1326</v>
      </c>
      <c r="E563" s="44">
        <v>13.02</v>
      </c>
    </row>
    <row r="564" spans="1:5">
      <c r="A564" s="44" t="s">
        <v>455</v>
      </c>
      <c r="B564" s="47">
        <v>161.30000000000001</v>
      </c>
      <c r="C564" s="47">
        <v>25</v>
      </c>
      <c r="D564" s="78">
        <v>9477359</v>
      </c>
      <c r="E564" s="44"/>
    </row>
    <row r="565" spans="1:5">
      <c r="A565" s="44" t="s">
        <v>456</v>
      </c>
      <c r="B565" s="47">
        <v>199.8</v>
      </c>
      <c r="C565" s="47">
        <v>32.200000000000003</v>
      </c>
      <c r="D565" s="78">
        <v>9259381</v>
      </c>
      <c r="E565" s="44"/>
    </row>
    <row r="566" spans="1:5">
      <c r="A566" s="44" t="s">
        <v>1004</v>
      </c>
      <c r="B566" s="47">
        <v>109.99</v>
      </c>
      <c r="C566" s="47">
        <v>18.2</v>
      </c>
      <c r="D566" s="78">
        <v>9442160</v>
      </c>
      <c r="E566" s="44"/>
    </row>
    <row r="567" spans="1:5">
      <c r="A567" s="44" t="s">
        <v>457</v>
      </c>
      <c r="B567" s="47">
        <v>182.5</v>
      </c>
      <c r="C567" s="47">
        <v>32.200000000000003</v>
      </c>
      <c r="D567" s="78">
        <v>9288370</v>
      </c>
      <c r="E567" s="44"/>
    </row>
    <row r="568" spans="1:5">
      <c r="A568" s="44" t="s">
        <v>458</v>
      </c>
      <c r="B568" s="47">
        <v>190</v>
      </c>
      <c r="C568" s="47">
        <v>32.200000000000003</v>
      </c>
      <c r="D568" s="78">
        <v>9214111</v>
      </c>
      <c r="E568" s="44"/>
    </row>
    <row r="569" spans="1:5">
      <c r="A569" s="44" t="s">
        <v>459</v>
      </c>
      <c r="B569" s="47">
        <v>205.8</v>
      </c>
      <c r="C569" s="47">
        <v>27.3</v>
      </c>
      <c r="D569" s="78">
        <v>9128099</v>
      </c>
      <c r="E569" s="44"/>
    </row>
    <row r="570" spans="1:5">
      <c r="A570" s="44" t="s">
        <v>996</v>
      </c>
      <c r="B570" s="47">
        <v>291.97000000000003</v>
      </c>
      <c r="C570" s="47">
        <v>45</v>
      </c>
      <c r="D570" s="78">
        <v>9730397</v>
      </c>
      <c r="E570" s="44"/>
    </row>
    <row r="571" spans="1:5">
      <c r="A571" s="44" t="s">
        <v>1327</v>
      </c>
      <c r="B571" s="47">
        <v>216.3</v>
      </c>
      <c r="C571" s="47">
        <v>32.299999999999997</v>
      </c>
      <c r="D571" s="78" t="s">
        <v>1328</v>
      </c>
      <c r="E571" s="44">
        <v>12.25</v>
      </c>
    </row>
    <row r="572" spans="1:5">
      <c r="A572" s="44" t="s">
        <v>460</v>
      </c>
      <c r="B572" s="47">
        <v>190</v>
      </c>
      <c r="C572" s="47">
        <v>32.200000000000003</v>
      </c>
      <c r="D572" s="78">
        <v>9455648</v>
      </c>
      <c r="E572" s="44"/>
    </row>
    <row r="573" spans="1:5">
      <c r="A573" s="44" t="s">
        <v>461</v>
      </c>
      <c r="B573" s="47">
        <v>200</v>
      </c>
      <c r="C573" s="47">
        <v>32.200000000000003</v>
      </c>
      <c r="D573" s="78">
        <v>9573713</v>
      </c>
      <c r="E573" s="44"/>
    </row>
    <row r="574" spans="1:5">
      <c r="A574" s="44" t="s">
        <v>462</v>
      </c>
      <c r="B574" s="47">
        <v>190</v>
      </c>
      <c r="C574" s="47">
        <v>32.200000000000003</v>
      </c>
      <c r="D574" s="78">
        <v>9490777</v>
      </c>
      <c r="E574" s="44"/>
    </row>
    <row r="575" spans="1:5">
      <c r="A575" s="44" t="s">
        <v>463</v>
      </c>
      <c r="B575" s="47">
        <v>200</v>
      </c>
      <c r="C575" s="47">
        <v>32.200000000000003</v>
      </c>
      <c r="D575" s="78">
        <v>9575149</v>
      </c>
      <c r="E575" s="44"/>
    </row>
    <row r="576" spans="1:5">
      <c r="A576" s="44" t="s">
        <v>464</v>
      </c>
      <c r="B576" s="47">
        <v>200</v>
      </c>
      <c r="C576" s="47">
        <v>32.200000000000003</v>
      </c>
      <c r="D576" s="78">
        <v>9575151</v>
      </c>
      <c r="E576" s="44"/>
    </row>
    <row r="577" spans="1:5">
      <c r="A577" s="44" t="s">
        <v>465</v>
      </c>
      <c r="B577" s="47">
        <v>200</v>
      </c>
      <c r="C577" s="47">
        <v>32.200000000000003</v>
      </c>
      <c r="D577" s="78">
        <v>9575216</v>
      </c>
      <c r="E577" s="44"/>
    </row>
    <row r="578" spans="1:5">
      <c r="A578" s="44" t="s">
        <v>466</v>
      </c>
      <c r="B578" s="47">
        <v>200</v>
      </c>
      <c r="C578" s="47">
        <v>32.200000000000003</v>
      </c>
      <c r="D578" s="78">
        <v>9575175</v>
      </c>
      <c r="E578" s="44"/>
    </row>
    <row r="579" spans="1:5">
      <c r="A579" s="44" t="s">
        <v>467</v>
      </c>
      <c r="B579" s="47">
        <v>200</v>
      </c>
      <c r="C579" s="47">
        <v>32.200000000000003</v>
      </c>
      <c r="D579" s="78">
        <v>9575228</v>
      </c>
      <c r="E579" s="44"/>
    </row>
    <row r="580" spans="1:5">
      <c r="A580" s="44" t="s">
        <v>468</v>
      </c>
      <c r="B580" s="47">
        <v>200</v>
      </c>
      <c r="C580" s="47">
        <v>32.200000000000003</v>
      </c>
      <c r="D580" s="78">
        <v>9575230</v>
      </c>
      <c r="E580" s="44"/>
    </row>
    <row r="581" spans="1:5">
      <c r="A581" s="44" t="s">
        <v>469</v>
      </c>
      <c r="B581" s="47">
        <v>200</v>
      </c>
      <c r="C581" s="47">
        <v>32.200000000000003</v>
      </c>
      <c r="D581" s="78">
        <v>9575242</v>
      </c>
      <c r="E581" s="44"/>
    </row>
    <row r="582" spans="1:5">
      <c r="A582" s="44" t="s">
        <v>470</v>
      </c>
      <c r="B582" s="47">
        <v>190</v>
      </c>
      <c r="C582" s="47">
        <v>32.200000000000003</v>
      </c>
      <c r="D582" s="78">
        <v>9490868</v>
      </c>
      <c r="E582" s="44"/>
    </row>
    <row r="583" spans="1:5">
      <c r="A583" s="44" t="s">
        <v>471</v>
      </c>
      <c r="B583" s="47">
        <v>200</v>
      </c>
      <c r="C583" s="47">
        <v>32.200000000000003</v>
      </c>
      <c r="D583" s="78">
        <v>9575187</v>
      </c>
      <c r="E583" s="44"/>
    </row>
    <row r="584" spans="1:5">
      <c r="A584" s="44" t="s">
        <v>472</v>
      </c>
      <c r="B584" s="47">
        <v>200</v>
      </c>
      <c r="C584" s="47">
        <v>32.200000000000003</v>
      </c>
      <c r="D584" s="78">
        <v>9575199</v>
      </c>
      <c r="E584" s="44"/>
    </row>
    <row r="585" spans="1:5">
      <c r="A585" s="44" t="s">
        <v>473</v>
      </c>
      <c r="B585" s="47">
        <v>207.5</v>
      </c>
      <c r="C585" s="47">
        <v>29.7</v>
      </c>
      <c r="D585" s="78">
        <v>9299484</v>
      </c>
      <c r="E585" s="44"/>
    </row>
    <row r="586" spans="1:5">
      <c r="A586" s="44" t="s">
        <v>474</v>
      </c>
      <c r="B586" s="47">
        <v>195.6</v>
      </c>
      <c r="C586" s="47">
        <v>30.2</v>
      </c>
      <c r="D586" s="78">
        <v>9225770</v>
      </c>
      <c r="E586" s="44"/>
    </row>
    <row r="587" spans="1:5">
      <c r="A587" s="44" t="s">
        <v>1329</v>
      </c>
      <c r="B587" s="47">
        <v>124</v>
      </c>
      <c r="C587" s="47">
        <v>20</v>
      </c>
      <c r="D587" s="78" t="s">
        <v>1330</v>
      </c>
      <c r="E587" s="44">
        <v>8.77</v>
      </c>
    </row>
    <row r="588" spans="1:5">
      <c r="A588" s="44" t="s">
        <v>1000</v>
      </c>
      <c r="B588" s="47">
        <v>291.97000000000003</v>
      </c>
      <c r="C588" s="47">
        <v>45</v>
      </c>
      <c r="D588" s="78">
        <v>9730402</v>
      </c>
      <c r="E588" s="44"/>
    </row>
    <row r="589" spans="1:5">
      <c r="A589" s="44" t="s">
        <v>475</v>
      </c>
      <c r="B589" s="47">
        <v>195.5</v>
      </c>
      <c r="C589" s="47">
        <v>28.7</v>
      </c>
      <c r="D589" s="78">
        <v>9053505</v>
      </c>
      <c r="E589" s="44"/>
    </row>
    <row r="590" spans="1:5">
      <c r="A590" s="44" t="s">
        <v>476</v>
      </c>
      <c r="B590" s="47">
        <v>242.8</v>
      </c>
      <c r="C590" s="47">
        <v>32.200000000000003</v>
      </c>
      <c r="D590" s="78">
        <v>8913679</v>
      </c>
      <c r="E590" s="44"/>
    </row>
    <row r="591" spans="1:5">
      <c r="A591" s="44" t="s">
        <v>477</v>
      </c>
      <c r="B591" s="47">
        <v>50</v>
      </c>
      <c r="C591" s="47">
        <v>15.5</v>
      </c>
      <c r="D591" s="78"/>
      <c r="E591" s="44"/>
    </row>
    <row r="592" spans="1:5">
      <c r="A592" s="44" t="s">
        <v>478</v>
      </c>
      <c r="B592" s="47">
        <v>192</v>
      </c>
      <c r="C592" s="47">
        <v>30.7</v>
      </c>
      <c r="D592" s="78">
        <v>7907776</v>
      </c>
      <c r="E592" s="44"/>
    </row>
    <row r="593" spans="1:5">
      <c r="A593" s="44" t="s">
        <v>479</v>
      </c>
      <c r="B593" s="47">
        <v>162.1</v>
      </c>
      <c r="C593" s="47">
        <v>22.8</v>
      </c>
      <c r="D593" s="78">
        <v>8212946</v>
      </c>
      <c r="E593" s="44"/>
    </row>
    <row r="594" spans="1:5">
      <c r="A594" s="44" t="s">
        <v>480</v>
      </c>
      <c r="B594" s="47">
        <v>162.1</v>
      </c>
      <c r="C594" s="47">
        <v>22.8</v>
      </c>
      <c r="D594" s="78">
        <v>8326321</v>
      </c>
      <c r="E594" s="44"/>
    </row>
    <row r="595" spans="1:5">
      <c r="A595" s="44" t="s">
        <v>481</v>
      </c>
      <c r="B595" s="47">
        <v>147.80000000000001</v>
      </c>
      <c r="C595" s="47">
        <v>23.2</v>
      </c>
      <c r="D595" s="78">
        <v>9327566</v>
      </c>
      <c r="E595" s="44"/>
    </row>
    <row r="596" spans="1:5">
      <c r="A596" s="44" t="s">
        <v>1331</v>
      </c>
      <c r="B596" s="47">
        <v>69.400000000000006</v>
      </c>
      <c r="C596" s="47">
        <v>11.6</v>
      </c>
      <c r="D596" s="78" t="s">
        <v>1332</v>
      </c>
      <c r="E596" s="44">
        <v>4.9800000000000004</v>
      </c>
    </row>
    <row r="597" spans="1:5">
      <c r="A597" s="44" t="s">
        <v>482</v>
      </c>
      <c r="B597" s="47">
        <v>220.3</v>
      </c>
      <c r="C597" s="47">
        <v>32.200000000000003</v>
      </c>
      <c r="D597" s="78">
        <v>9219343</v>
      </c>
      <c r="E597" s="44"/>
    </row>
    <row r="598" spans="1:5">
      <c r="A598" s="44" t="s">
        <v>483</v>
      </c>
      <c r="B598" s="47">
        <v>169.3</v>
      </c>
      <c r="C598" s="47">
        <v>27.2</v>
      </c>
      <c r="D598" s="78">
        <v>9515694</v>
      </c>
      <c r="E598" s="44"/>
    </row>
    <row r="599" spans="1:5">
      <c r="A599" s="44" t="s">
        <v>484</v>
      </c>
      <c r="B599" s="47">
        <v>189.8</v>
      </c>
      <c r="C599" s="47">
        <v>32.200000000000003</v>
      </c>
      <c r="D599" s="78">
        <v>9267900</v>
      </c>
      <c r="E599" s="44"/>
    </row>
    <row r="600" spans="1:5">
      <c r="A600" s="44" t="s">
        <v>485</v>
      </c>
      <c r="B600" s="47">
        <v>123.1</v>
      </c>
      <c r="C600" s="47">
        <v>20.8</v>
      </c>
      <c r="D600" s="78" t="s">
        <v>1333</v>
      </c>
      <c r="E600" s="44">
        <v>7.1</v>
      </c>
    </row>
    <row r="601" spans="1:5">
      <c r="A601" s="44" t="s">
        <v>486</v>
      </c>
      <c r="B601" s="47">
        <v>54.7</v>
      </c>
      <c r="C601" s="47">
        <v>8</v>
      </c>
      <c r="D601" s="78"/>
      <c r="E601" s="44"/>
    </row>
    <row r="602" spans="1:5">
      <c r="A602" s="44" t="s">
        <v>487</v>
      </c>
      <c r="B602" s="47">
        <v>242.8</v>
      </c>
      <c r="C602" s="47">
        <v>32.200000000000003</v>
      </c>
      <c r="D602" s="78">
        <v>9001033</v>
      </c>
      <c r="E602" s="44"/>
    </row>
    <row r="603" spans="1:5">
      <c r="A603" s="44" t="s">
        <v>488</v>
      </c>
      <c r="B603" s="47">
        <v>189.8</v>
      </c>
      <c r="C603" s="47">
        <v>32.200000000000003</v>
      </c>
      <c r="D603" s="78">
        <v>9181041</v>
      </c>
      <c r="E603" s="44"/>
    </row>
    <row r="604" spans="1:5">
      <c r="A604" s="44" t="s">
        <v>489</v>
      </c>
      <c r="B604" s="47">
        <v>119.5</v>
      </c>
      <c r="C604" s="47">
        <v>19</v>
      </c>
      <c r="D604" s="78">
        <v>8918409</v>
      </c>
      <c r="E604" s="44"/>
    </row>
    <row r="605" spans="1:5">
      <c r="A605" s="44" t="s">
        <v>490</v>
      </c>
      <c r="B605" s="47">
        <v>176.6</v>
      </c>
      <c r="C605" s="47">
        <v>27</v>
      </c>
      <c r="D605" s="78">
        <v>9013294</v>
      </c>
      <c r="E605" s="44"/>
    </row>
    <row r="606" spans="1:5">
      <c r="A606" s="44" t="s">
        <v>491</v>
      </c>
      <c r="B606" s="47">
        <v>182.8</v>
      </c>
      <c r="C606" s="47">
        <v>28</v>
      </c>
      <c r="D606" s="78">
        <v>9175597</v>
      </c>
      <c r="E606" s="44"/>
    </row>
    <row r="607" spans="1:5">
      <c r="A607" s="44" t="s">
        <v>492</v>
      </c>
      <c r="B607" s="47">
        <v>182.8</v>
      </c>
      <c r="C607" s="47">
        <v>28</v>
      </c>
      <c r="D607" s="78" t="s">
        <v>1334</v>
      </c>
      <c r="E607" s="44">
        <v>10.016</v>
      </c>
    </row>
    <row r="608" spans="1:5">
      <c r="A608" s="44" t="s">
        <v>493</v>
      </c>
      <c r="B608" s="47">
        <v>182.8</v>
      </c>
      <c r="C608" s="47">
        <v>28</v>
      </c>
      <c r="D608" s="78">
        <v>9175614</v>
      </c>
      <c r="E608" s="44"/>
    </row>
    <row r="609" spans="1:5">
      <c r="A609" s="44" t="s">
        <v>494</v>
      </c>
      <c r="B609" s="47">
        <v>182.8</v>
      </c>
      <c r="C609" s="47">
        <v>28</v>
      </c>
      <c r="D609" s="78">
        <v>9182033</v>
      </c>
      <c r="E609" s="44"/>
    </row>
    <row r="610" spans="1:5">
      <c r="A610" s="44" t="s">
        <v>495</v>
      </c>
      <c r="B610" s="47">
        <v>159.5</v>
      </c>
      <c r="C610" s="47">
        <v>25</v>
      </c>
      <c r="D610" s="78">
        <v>9238600</v>
      </c>
      <c r="E610" s="44"/>
    </row>
    <row r="611" spans="1:5">
      <c r="A611" s="44" t="s">
        <v>496</v>
      </c>
      <c r="B611" s="47">
        <v>159.5</v>
      </c>
      <c r="C611" s="47">
        <v>25</v>
      </c>
      <c r="D611" s="78">
        <v>9238624</v>
      </c>
      <c r="E611" s="44"/>
    </row>
    <row r="612" spans="1:5">
      <c r="A612" s="44" t="s">
        <v>497</v>
      </c>
      <c r="B612" s="47">
        <v>159.5</v>
      </c>
      <c r="C612" s="47">
        <v>25</v>
      </c>
      <c r="D612" s="78">
        <v>9238636</v>
      </c>
      <c r="E612" s="44"/>
    </row>
    <row r="613" spans="1:5">
      <c r="A613" s="44" t="s">
        <v>498</v>
      </c>
      <c r="B613" s="47">
        <v>159.5</v>
      </c>
      <c r="C613" s="47">
        <v>25</v>
      </c>
      <c r="D613" s="78">
        <v>9244972</v>
      </c>
      <c r="E613" s="44"/>
    </row>
    <row r="614" spans="1:5">
      <c r="A614" s="44" t="s">
        <v>499</v>
      </c>
      <c r="B614" s="47">
        <v>159.5</v>
      </c>
      <c r="C614" s="47">
        <v>25</v>
      </c>
      <c r="D614" s="78">
        <v>9245225</v>
      </c>
      <c r="E614" s="44"/>
    </row>
    <row r="615" spans="1:5">
      <c r="A615" s="44" t="s">
        <v>1335</v>
      </c>
      <c r="B615" s="47">
        <v>193</v>
      </c>
      <c r="C615" s="47">
        <v>28</v>
      </c>
      <c r="D615" s="78" t="s">
        <v>1336</v>
      </c>
      <c r="E615" s="44">
        <v>10.291700000000001</v>
      </c>
    </row>
    <row r="616" spans="1:5">
      <c r="A616" s="44" t="s">
        <v>500</v>
      </c>
      <c r="B616" s="47">
        <v>179.1</v>
      </c>
      <c r="C616" s="47">
        <v>25.2</v>
      </c>
      <c r="D616" s="78">
        <v>9130169</v>
      </c>
      <c r="E616" s="44"/>
    </row>
    <row r="617" spans="1:5">
      <c r="A617" s="44" t="s">
        <v>1337</v>
      </c>
      <c r="B617" s="47">
        <v>172</v>
      </c>
      <c r="C617" s="47">
        <v>30</v>
      </c>
      <c r="D617" s="78" t="s">
        <v>1338</v>
      </c>
      <c r="E617" s="44">
        <v>10.0566</v>
      </c>
    </row>
    <row r="618" spans="1:5">
      <c r="A618" s="44" t="s">
        <v>1746</v>
      </c>
      <c r="B618" s="47">
        <v>233.2</v>
      </c>
      <c r="C618" s="47">
        <v>32.299999999999997</v>
      </c>
      <c r="D618" s="78" t="s">
        <v>1747</v>
      </c>
      <c r="E618" s="44">
        <v>12.150499999999999</v>
      </c>
    </row>
    <row r="619" spans="1:5">
      <c r="A619" s="44" t="s">
        <v>501</v>
      </c>
      <c r="B619" s="47">
        <v>179.6</v>
      </c>
      <c r="C619" s="47">
        <v>25.2</v>
      </c>
      <c r="D619" s="78">
        <v>9080405</v>
      </c>
      <c r="E619" s="44"/>
    </row>
    <row r="620" spans="1:5">
      <c r="A620" s="44" t="s">
        <v>502</v>
      </c>
      <c r="B620" s="47">
        <v>176.6</v>
      </c>
      <c r="C620" s="47">
        <v>27.5</v>
      </c>
      <c r="D620" s="78">
        <v>8902137</v>
      </c>
      <c r="E620" s="44"/>
    </row>
    <row r="621" spans="1:5">
      <c r="A621" s="44" t="s">
        <v>503</v>
      </c>
      <c r="B621" s="47">
        <v>205.5</v>
      </c>
      <c r="C621" s="47">
        <v>27.3</v>
      </c>
      <c r="D621" s="78">
        <v>9144328</v>
      </c>
      <c r="E621" s="44"/>
    </row>
    <row r="622" spans="1:5">
      <c r="A622" s="44" t="s">
        <v>504</v>
      </c>
      <c r="B622" s="47">
        <v>179.7</v>
      </c>
      <c r="C622" s="47">
        <v>27.7</v>
      </c>
      <c r="D622" s="78" t="s">
        <v>1339</v>
      </c>
      <c r="E622" s="44">
        <v>10.7</v>
      </c>
    </row>
    <row r="623" spans="1:5">
      <c r="A623" s="44" t="s">
        <v>505</v>
      </c>
      <c r="B623" s="47">
        <v>179.7</v>
      </c>
      <c r="C623" s="47">
        <v>27.6</v>
      </c>
      <c r="D623" s="78" t="s">
        <v>1340</v>
      </c>
      <c r="E623" s="44">
        <v>10.7</v>
      </c>
    </row>
    <row r="624" spans="1:5">
      <c r="A624" s="44" t="s">
        <v>506</v>
      </c>
      <c r="B624" s="47">
        <v>179.6</v>
      </c>
      <c r="C624" s="47">
        <v>27.6</v>
      </c>
      <c r="D624" s="78">
        <v>9362308</v>
      </c>
      <c r="E624" s="44"/>
    </row>
    <row r="625" spans="1:5">
      <c r="A625" s="44" t="s">
        <v>507</v>
      </c>
      <c r="B625" s="47">
        <v>179.6</v>
      </c>
      <c r="C625" s="47">
        <v>27.6</v>
      </c>
      <c r="D625" s="78">
        <v>9461635</v>
      </c>
      <c r="E625" s="44"/>
    </row>
    <row r="626" spans="1:5">
      <c r="A626" s="44" t="s">
        <v>508</v>
      </c>
      <c r="B626" s="47">
        <v>179.6</v>
      </c>
      <c r="C626" s="47">
        <v>27.6</v>
      </c>
      <c r="D626" s="78" t="s">
        <v>1341</v>
      </c>
      <c r="E626" s="44">
        <v>10.7</v>
      </c>
    </row>
    <row r="627" spans="1:5">
      <c r="A627" s="44" t="s">
        <v>509</v>
      </c>
      <c r="B627" s="47">
        <v>179.6</v>
      </c>
      <c r="C627" s="47">
        <v>27.6</v>
      </c>
      <c r="D627" s="78" t="s">
        <v>1748</v>
      </c>
      <c r="E627" s="44">
        <v>10.718</v>
      </c>
    </row>
    <row r="628" spans="1:5">
      <c r="A628" s="44" t="s">
        <v>510</v>
      </c>
      <c r="B628" s="47">
        <v>179.7</v>
      </c>
      <c r="C628" s="47">
        <v>27.6</v>
      </c>
      <c r="D628" s="78" t="s">
        <v>1342</v>
      </c>
      <c r="E628" s="44">
        <v>10.7</v>
      </c>
    </row>
    <row r="629" spans="1:5">
      <c r="A629" s="44" t="s">
        <v>511</v>
      </c>
      <c r="B629" s="47">
        <v>179.7</v>
      </c>
      <c r="C629" s="47">
        <v>27.6</v>
      </c>
      <c r="D629" s="78" t="s">
        <v>1343</v>
      </c>
      <c r="E629" s="44">
        <v>10.7</v>
      </c>
    </row>
    <row r="630" spans="1:5">
      <c r="A630" s="44" t="s">
        <v>512</v>
      </c>
      <c r="B630" s="47">
        <v>179.7</v>
      </c>
      <c r="C630" s="47">
        <v>27.6</v>
      </c>
      <c r="D630" s="78" t="s">
        <v>1344</v>
      </c>
      <c r="E630" s="44">
        <v>10.718</v>
      </c>
    </row>
    <row r="631" spans="1:5">
      <c r="A631" s="44" t="s">
        <v>513</v>
      </c>
      <c r="B631" s="47">
        <v>179.6</v>
      </c>
      <c r="C631" s="47">
        <v>27.7</v>
      </c>
      <c r="D631" s="78">
        <v>9535307</v>
      </c>
      <c r="E631" s="44"/>
    </row>
    <row r="632" spans="1:5">
      <c r="A632" s="44" t="s">
        <v>514</v>
      </c>
      <c r="B632" s="47">
        <v>179.6</v>
      </c>
      <c r="C632" s="47">
        <v>27.6</v>
      </c>
      <c r="D632" s="78">
        <v>9461647</v>
      </c>
      <c r="E632" s="44"/>
    </row>
    <row r="633" spans="1:5">
      <c r="A633" s="44" t="s">
        <v>515</v>
      </c>
      <c r="B633" s="47">
        <v>179.7</v>
      </c>
      <c r="C633" s="47">
        <v>27.6</v>
      </c>
      <c r="D633" s="78" t="s">
        <v>1345</v>
      </c>
      <c r="E633" s="44">
        <v>10.7</v>
      </c>
    </row>
    <row r="634" spans="1:5">
      <c r="A634" s="44" t="s">
        <v>516</v>
      </c>
      <c r="B634" s="47">
        <v>184.5</v>
      </c>
      <c r="C634" s="47">
        <v>27.6</v>
      </c>
      <c r="D634" s="78">
        <v>9123609</v>
      </c>
      <c r="E634" s="44"/>
    </row>
    <row r="635" spans="1:5">
      <c r="A635" s="44" t="s">
        <v>517</v>
      </c>
      <c r="B635" s="47">
        <v>184.5</v>
      </c>
      <c r="C635" s="47">
        <v>27.6</v>
      </c>
      <c r="D635" s="78">
        <v>9000869</v>
      </c>
      <c r="E635" s="44"/>
    </row>
    <row r="636" spans="1:5">
      <c r="A636" s="44" t="s">
        <v>518</v>
      </c>
      <c r="B636" s="47">
        <v>182.8</v>
      </c>
      <c r="C636" s="47">
        <v>28</v>
      </c>
      <c r="D636" s="78">
        <v>9071208</v>
      </c>
      <c r="E636" s="44"/>
    </row>
    <row r="637" spans="1:5">
      <c r="A637" s="44" t="s">
        <v>519</v>
      </c>
      <c r="B637" s="47">
        <v>174.3</v>
      </c>
      <c r="C637" s="47">
        <v>28</v>
      </c>
      <c r="D637" s="78">
        <v>9333761</v>
      </c>
      <c r="E637" s="44"/>
    </row>
    <row r="638" spans="1:5">
      <c r="A638" s="44" t="s">
        <v>520</v>
      </c>
      <c r="B638" s="47">
        <v>195.6</v>
      </c>
      <c r="C638" s="47">
        <v>30.2</v>
      </c>
      <c r="D638" s="78">
        <v>9220859</v>
      </c>
      <c r="E638" s="44"/>
    </row>
    <row r="639" spans="1:5">
      <c r="A639" s="44" t="s">
        <v>521</v>
      </c>
      <c r="B639" s="47"/>
      <c r="C639" s="47"/>
      <c r="D639" s="78"/>
      <c r="E639" s="44"/>
    </row>
    <row r="640" spans="1:5">
      <c r="A640" s="44" t="s">
        <v>522</v>
      </c>
      <c r="B640" s="47">
        <v>87</v>
      </c>
      <c r="C640" s="47">
        <v>13.6</v>
      </c>
      <c r="D640" s="78"/>
      <c r="E640" s="44"/>
    </row>
    <row r="641" spans="1:5">
      <c r="A641" s="44" t="s">
        <v>523</v>
      </c>
      <c r="B641" s="47">
        <v>54.7</v>
      </c>
      <c r="C641" s="47">
        <v>8</v>
      </c>
      <c r="D641" s="78"/>
      <c r="E641" s="44"/>
    </row>
    <row r="642" spans="1:5">
      <c r="A642" s="44" t="s">
        <v>980</v>
      </c>
      <c r="B642" s="47">
        <v>25</v>
      </c>
      <c r="C642" s="47">
        <v>6</v>
      </c>
      <c r="D642" s="78">
        <v>8742226</v>
      </c>
      <c r="E642" s="44"/>
    </row>
    <row r="643" spans="1:5">
      <c r="A643" s="44" t="s">
        <v>524</v>
      </c>
      <c r="B643" s="47">
        <v>79</v>
      </c>
      <c r="C643" s="47">
        <v>13</v>
      </c>
      <c r="D643" s="78"/>
      <c r="E643" s="44"/>
    </row>
    <row r="644" spans="1:5">
      <c r="A644" s="44" t="s">
        <v>1346</v>
      </c>
      <c r="B644" s="47">
        <v>177.9</v>
      </c>
      <c r="C644" s="47">
        <v>28.6</v>
      </c>
      <c r="D644" s="78" t="s">
        <v>1347</v>
      </c>
      <c r="E644" s="44">
        <v>10.87</v>
      </c>
    </row>
    <row r="645" spans="1:5">
      <c r="A645" s="44" t="s">
        <v>525</v>
      </c>
      <c r="B645" s="47">
        <v>54.7</v>
      </c>
      <c r="C645" s="47">
        <v>8</v>
      </c>
      <c r="D645" s="78"/>
      <c r="E645" s="44"/>
    </row>
    <row r="646" spans="1:5">
      <c r="A646" s="44" t="s">
        <v>526</v>
      </c>
      <c r="B646" s="47">
        <v>129.1</v>
      </c>
      <c r="C646" s="47">
        <v>20.3</v>
      </c>
      <c r="D646" s="78">
        <v>9411587</v>
      </c>
      <c r="E646" s="44"/>
    </row>
    <row r="647" spans="1:5">
      <c r="A647" s="44" t="s">
        <v>527</v>
      </c>
      <c r="B647" s="47">
        <v>195.6</v>
      </c>
      <c r="C647" s="47">
        <v>30.2</v>
      </c>
      <c r="D647" s="78">
        <v>9160401</v>
      </c>
      <c r="E647" s="44"/>
    </row>
    <row r="648" spans="1:5">
      <c r="A648" s="44" t="s">
        <v>1348</v>
      </c>
      <c r="B648" s="47">
        <v>99.8</v>
      </c>
      <c r="C648" s="47">
        <v>16.399999999999999</v>
      </c>
      <c r="D648" s="78" t="s">
        <v>1349</v>
      </c>
      <c r="E648" s="44">
        <v>6.7</v>
      </c>
    </row>
    <row r="649" spans="1:5">
      <c r="A649" s="44" t="s">
        <v>528</v>
      </c>
      <c r="B649" s="47">
        <v>169.3</v>
      </c>
      <c r="C649" s="47">
        <v>24.2</v>
      </c>
      <c r="D649" s="78">
        <v>9445021</v>
      </c>
      <c r="E649" s="44"/>
    </row>
    <row r="650" spans="1:5">
      <c r="A650" s="44" t="s">
        <v>1350</v>
      </c>
      <c r="B650" s="47">
        <v>199.9</v>
      </c>
      <c r="C650" s="47">
        <v>32.200000000000003</v>
      </c>
      <c r="D650" s="78" t="s">
        <v>1351</v>
      </c>
      <c r="E650" s="44">
        <v>11.276</v>
      </c>
    </row>
    <row r="651" spans="1:5">
      <c r="A651" s="44" t="s">
        <v>529</v>
      </c>
      <c r="B651" s="47">
        <v>200</v>
      </c>
      <c r="C651" s="47">
        <v>32.200000000000003</v>
      </c>
      <c r="D651" s="78">
        <v>9363948</v>
      </c>
      <c r="E651" s="44"/>
    </row>
    <row r="652" spans="1:5">
      <c r="A652" s="44" t="s">
        <v>1352</v>
      </c>
      <c r="B652" s="47">
        <v>131.5</v>
      </c>
      <c r="C652" s="47">
        <v>18</v>
      </c>
      <c r="D652" s="78" t="s">
        <v>1353</v>
      </c>
      <c r="E652" s="44">
        <v>6.8113000000000001</v>
      </c>
    </row>
    <row r="653" spans="1:5">
      <c r="A653" s="44" t="s">
        <v>1354</v>
      </c>
      <c r="B653" s="47">
        <v>131.5</v>
      </c>
      <c r="C653" s="47">
        <v>18</v>
      </c>
      <c r="D653" s="78" t="s">
        <v>1355</v>
      </c>
      <c r="E653" s="44">
        <v>6.8113000000000001</v>
      </c>
    </row>
    <row r="654" spans="1:5">
      <c r="A654" s="44" t="s">
        <v>1356</v>
      </c>
      <c r="B654" s="47">
        <v>336.7</v>
      </c>
      <c r="C654" s="47">
        <v>45.6</v>
      </c>
      <c r="D654" s="78" t="s">
        <v>1357</v>
      </c>
      <c r="E654" s="44">
        <v>17.347300000000001</v>
      </c>
    </row>
    <row r="655" spans="1:5">
      <c r="A655" s="44" t="s">
        <v>530</v>
      </c>
      <c r="B655" s="47">
        <v>49.9</v>
      </c>
      <c r="C655" s="47">
        <v>11</v>
      </c>
      <c r="D655" s="78"/>
      <c r="E655" s="44">
        <v>6</v>
      </c>
    </row>
    <row r="656" spans="1:5">
      <c r="A656" s="44" t="s">
        <v>1358</v>
      </c>
      <c r="B656" s="47">
        <v>56.4</v>
      </c>
      <c r="C656" s="47">
        <v>11.5</v>
      </c>
      <c r="D656" s="78" t="s">
        <v>1359</v>
      </c>
      <c r="E656" s="44">
        <v>4.7</v>
      </c>
    </row>
    <row r="657" spans="1:5">
      <c r="A657" s="44" t="s">
        <v>531</v>
      </c>
      <c r="B657" s="47">
        <v>220.5</v>
      </c>
      <c r="C657" s="47">
        <v>32.200000000000003</v>
      </c>
      <c r="D657" s="78">
        <v>9246683</v>
      </c>
      <c r="E657" s="44"/>
    </row>
    <row r="658" spans="1:5">
      <c r="A658" s="44" t="s">
        <v>975</v>
      </c>
      <c r="B658" s="47">
        <v>138.07</v>
      </c>
      <c r="C658" s="47">
        <v>21</v>
      </c>
      <c r="D658" s="78">
        <v>9370094</v>
      </c>
      <c r="E658" s="44"/>
    </row>
    <row r="659" spans="1:5">
      <c r="A659" s="44" t="s">
        <v>1360</v>
      </c>
      <c r="B659" s="47">
        <v>200</v>
      </c>
      <c r="C659" s="47">
        <v>32.299999999999997</v>
      </c>
      <c r="D659" s="78">
        <v>9310109</v>
      </c>
      <c r="E659" s="44">
        <v>11.2524</v>
      </c>
    </row>
    <row r="660" spans="1:5">
      <c r="A660" s="44" t="s">
        <v>532</v>
      </c>
      <c r="B660" s="47">
        <v>30</v>
      </c>
      <c r="C660" s="47">
        <v>8</v>
      </c>
      <c r="D660" s="78"/>
      <c r="E660" s="44"/>
    </row>
    <row r="661" spans="1:5">
      <c r="A661" s="44" t="s">
        <v>533</v>
      </c>
      <c r="B661" s="47">
        <v>184.6</v>
      </c>
      <c r="C661" s="47">
        <v>25.2</v>
      </c>
      <c r="D661" s="78">
        <v>9102497</v>
      </c>
      <c r="E661" s="44"/>
    </row>
    <row r="662" spans="1:5">
      <c r="A662" s="44" t="s">
        <v>972</v>
      </c>
      <c r="B662" s="47">
        <v>148.16999999999999</v>
      </c>
      <c r="C662" s="47">
        <v>22.8</v>
      </c>
      <c r="D662" s="78">
        <v>9117416</v>
      </c>
      <c r="E662" s="44"/>
    </row>
    <row r="663" spans="1:5">
      <c r="A663" s="44" t="s">
        <v>534</v>
      </c>
      <c r="B663" s="47">
        <v>188.1</v>
      </c>
      <c r="C663" s="47">
        <v>30.2</v>
      </c>
      <c r="D663" s="78">
        <v>9228564</v>
      </c>
      <c r="E663" s="44"/>
    </row>
    <row r="664" spans="1:5">
      <c r="A664" s="44" t="s">
        <v>1749</v>
      </c>
      <c r="B664" s="47">
        <v>146.5</v>
      </c>
      <c r="C664" s="47">
        <v>24</v>
      </c>
      <c r="D664" s="78" t="s">
        <v>1750</v>
      </c>
      <c r="E664" s="44">
        <v>9.7620000000000005</v>
      </c>
    </row>
    <row r="665" spans="1:5">
      <c r="A665" s="44" t="s">
        <v>535</v>
      </c>
      <c r="B665" s="47">
        <v>128.6</v>
      </c>
      <c r="C665" s="47">
        <v>20.3</v>
      </c>
      <c r="D665" s="78">
        <v>9321122</v>
      </c>
      <c r="E665" s="44"/>
    </row>
    <row r="666" spans="1:5">
      <c r="A666" s="44" t="s">
        <v>536</v>
      </c>
      <c r="B666" s="47">
        <v>179.8</v>
      </c>
      <c r="C666" s="47">
        <v>32.200000000000003</v>
      </c>
      <c r="D666" s="78">
        <v>9367578</v>
      </c>
      <c r="E666" s="44"/>
    </row>
    <row r="667" spans="1:5">
      <c r="A667" s="44" t="s">
        <v>537</v>
      </c>
      <c r="B667" s="47">
        <v>253.3</v>
      </c>
      <c r="C667" s="47">
        <v>32.200000000000003</v>
      </c>
      <c r="D667" s="78">
        <v>8705486</v>
      </c>
      <c r="E667" s="44"/>
    </row>
    <row r="668" spans="1:5">
      <c r="A668" s="44" t="s">
        <v>538</v>
      </c>
      <c r="B668" s="47">
        <v>178.6</v>
      </c>
      <c r="C668" s="47">
        <v>28</v>
      </c>
      <c r="D668" s="78">
        <v>9406049</v>
      </c>
      <c r="E668" s="44"/>
    </row>
    <row r="669" spans="1:5">
      <c r="A669" s="44" t="s">
        <v>1361</v>
      </c>
      <c r="B669" s="47">
        <v>179.9</v>
      </c>
      <c r="C669" s="47">
        <v>28.4</v>
      </c>
      <c r="D669" s="78" t="s">
        <v>1362</v>
      </c>
      <c r="E669" s="44">
        <v>10.199999999999999</v>
      </c>
    </row>
    <row r="670" spans="1:5">
      <c r="A670" s="44" t="s">
        <v>1363</v>
      </c>
      <c r="B670" s="47">
        <v>99.9</v>
      </c>
      <c r="C670" s="47">
        <v>16.399999999999999</v>
      </c>
      <c r="D670" s="78" t="s">
        <v>1364</v>
      </c>
      <c r="E670" s="44">
        <v>5.6666999999999996</v>
      </c>
    </row>
    <row r="671" spans="1:5">
      <c r="A671" s="44" t="s">
        <v>1365</v>
      </c>
      <c r="B671" s="47">
        <v>120</v>
      </c>
      <c r="C671" s="47">
        <v>19</v>
      </c>
      <c r="D671" s="78" t="s">
        <v>1366</v>
      </c>
      <c r="E671" s="44">
        <v>7.6020000000000003</v>
      </c>
    </row>
    <row r="672" spans="1:5">
      <c r="A672" s="44" t="s">
        <v>539</v>
      </c>
      <c r="B672" s="47">
        <v>185.1</v>
      </c>
      <c r="C672" s="47">
        <v>30.5</v>
      </c>
      <c r="D672" s="78">
        <v>9114141</v>
      </c>
      <c r="E672" s="44"/>
    </row>
    <row r="673" spans="1:5">
      <c r="A673" s="44" t="s">
        <v>540</v>
      </c>
      <c r="B673" s="47">
        <v>175.5</v>
      </c>
      <c r="C673" s="47">
        <v>27.3</v>
      </c>
      <c r="D673" s="78">
        <v>9435686</v>
      </c>
      <c r="E673" s="44"/>
    </row>
    <row r="674" spans="1:5">
      <c r="A674" s="44" t="s">
        <v>541</v>
      </c>
      <c r="B674" s="47">
        <v>188</v>
      </c>
      <c r="C674" s="47">
        <v>31.2</v>
      </c>
      <c r="D674" s="78">
        <v>9110107</v>
      </c>
      <c r="E674" s="44"/>
    </row>
    <row r="675" spans="1:5">
      <c r="A675" s="44" t="s">
        <v>1367</v>
      </c>
      <c r="B675" s="47">
        <v>228</v>
      </c>
      <c r="C675" s="47">
        <v>37.299999999999997</v>
      </c>
      <c r="D675" s="78" t="s">
        <v>1368</v>
      </c>
      <c r="E675" s="44">
        <v>12.9107</v>
      </c>
    </row>
    <row r="676" spans="1:5">
      <c r="A676" s="44" t="s">
        <v>1369</v>
      </c>
      <c r="B676" s="47">
        <v>249.1</v>
      </c>
      <c r="C676" s="47">
        <v>37.4</v>
      </c>
      <c r="D676" s="78" t="s">
        <v>1370</v>
      </c>
      <c r="E676" s="44">
        <v>14.02</v>
      </c>
    </row>
    <row r="677" spans="1:5">
      <c r="A677" s="44" t="s">
        <v>1371</v>
      </c>
      <c r="B677" s="47">
        <v>183.2</v>
      </c>
      <c r="C677" s="47">
        <v>32.200000000000003</v>
      </c>
      <c r="D677" s="78" t="s">
        <v>1372</v>
      </c>
      <c r="E677" s="44">
        <v>13.31</v>
      </c>
    </row>
    <row r="678" spans="1:5">
      <c r="A678" s="44" t="s">
        <v>1373</v>
      </c>
      <c r="B678" s="47">
        <v>249.1</v>
      </c>
      <c r="C678" s="47">
        <v>37.4</v>
      </c>
      <c r="D678" s="78" t="s">
        <v>1374</v>
      </c>
      <c r="E678" s="44">
        <v>14.02</v>
      </c>
    </row>
    <row r="679" spans="1:5">
      <c r="A679" s="44" t="s">
        <v>1375</v>
      </c>
      <c r="B679" s="47">
        <v>207.4</v>
      </c>
      <c r="C679" s="47">
        <v>29.8</v>
      </c>
      <c r="D679" s="78" t="s">
        <v>1376</v>
      </c>
      <c r="E679" s="44">
        <v>11.4</v>
      </c>
    </row>
    <row r="680" spans="1:5">
      <c r="A680" s="44" t="s">
        <v>542</v>
      </c>
      <c r="B680" s="47">
        <v>232.3</v>
      </c>
      <c r="C680" s="47">
        <v>32.200000000000003</v>
      </c>
      <c r="D680" s="78">
        <v>9348170</v>
      </c>
      <c r="E680" s="44"/>
    </row>
    <row r="681" spans="1:5">
      <c r="A681" s="44" t="s">
        <v>543</v>
      </c>
      <c r="B681" s="47">
        <v>232.3</v>
      </c>
      <c r="C681" s="47">
        <v>32.200000000000003</v>
      </c>
      <c r="D681" s="78">
        <v>9348156</v>
      </c>
      <c r="E681" s="44"/>
    </row>
    <row r="682" spans="1:5">
      <c r="A682" s="44" t="s">
        <v>544</v>
      </c>
      <c r="B682" s="47">
        <v>232.3</v>
      </c>
      <c r="C682" s="47">
        <v>32.200000000000003</v>
      </c>
      <c r="D682" s="78">
        <v>9348168</v>
      </c>
      <c r="E682" s="44"/>
    </row>
    <row r="683" spans="1:5">
      <c r="A683" s="44" t="s">
        <v>1377</v>
      </c>
      <c r="B683" s="47">
        <v>239.6</v>
      </c>
      <c r="C683" s="47">
        <v>32.200000000000003</v>
      </c>
      <c r="D683" s="78" t="s">
        <v>1378</v>
      </c>
      <c r="E683" s="44">
        <v>12.5</v>
      </c>
    </row>
    <row r="684" spans="1:5">
      <c r="A684" s="44" t="s">
        <v>1379</v>
      </c>
      <c r="B684" s="47">
        <v>208.9</v>
      </c>
      <c r="C684" s="47">
        <v>29.8</v>
      </c>
      <c r="D684" s="78" t="s">
        <v>1380</v>
      </c>
      <c r="E684" s="44">
        <v>11.6</v>
      </c>
    </row>
    <row r="685" spans="1:5">
      <c r="A685" s="44" t="s">
        <v>1381</v>
      </c>
      <c r="B685" s="47">
        <v>208.9</v>
      </c>
      <c r="C685" s="47">
        <v>29.8</v>
      </c>
      <c r="D685" s="78" t="s">
        <v>1382</v>
      </c>
      <c r="E685" s="44">
        <v>11.6</v>
      </c>
    </row>
    <row r="686" spans="1:5">
      <c r="A686" s="44" t="s">
        <v>1383</v>
      </c>
      <c r="B686" s="47">
        <v>183</v>
      </c>
      <c r="C686" s="47">
        <v>32.200000000000003</v>
      </c>
      <c r="D686" s="78" t="s">
        <v>1384</v>
      </c>
      <c r="E686" s="44">
        <v>13.316000000000001</v>
      </c>
    </row>
    <row r="687" spans="1:5">
      <c r="A687" s="44" t="s">
        <v>545</v>
      </c>
      <c r="B687" s="47">
        <v>179.6</v>
      </c>
      <c r="C687" s="47">
        <v>27.6</v>
      </c>
      <c r="D687" s="78">
        <v>9408956</v>
      </c>
      <c r="E687" s="44"/>
    </row>
    <row r="688" spans="1:5">
      <c r="A688" s="44" t="s">
        <v>546</v>
      </c>
      <c r="B688" s="47">
        <v>179.6</v>
      </c>
      <c r="C688" s="47">
        <v>27.6</v>
      </c>
      <c r="D688" s="78">
        <v>9411367</v>
      </c>
      <c r="E688" s="44"/>
    </row>
    <row r="689" spans="1:5">
      <c r="A689" s="44" t="s">
        <v>547</v>
      </c>
      <c r="B689" s="47">
        <v>172</v>
      </c>
      <c r="C689" s="47">
        <v>27.6</v>
      </c>
      <c r="D689" s="78">
        <v>9550345</v>
      </c>
      <c r="E689" s="44"/>
    </row>
    <row r="690" spans="1:5">
      <c r="A690" s="44" t="s">
        <v>548</v>
      </c>
      <c r="B690" s="47">
        <v>175.1</v>
      </c>
      <c r="C690" s="47">
        <v>27.8</v>
      </c>
      <c r="D690" s="78">
        <v>9387451</v>
      </c>
      <c r="E690" s="44"/>
    </row>
    <row r="691" spans="1:5">
      <c r="A691" s="44" t="s">
        <v>549</v>
      </c>
      <c r="B691" s="47">
        <v>175.1</v>
      </c>
      <c r="C691" s="47">
        <v>27.8</v>
      </c>
      <c r="D691" s="78">
        <v>9410260</v>
      </c>
      <c r="E691" s="44"/>
    </row>
    <row r="692" spans="1:5">
      <c r="A692" s="44" t="s">
        <v>550</v>
      </c>
      <c r="B692" s="47">
        <v>172</v>
      </c>
      <c r="C692" s="47">
        <v>27.6</v>
      </c>
      <c r="D692" s="78">
        <v>9515591</v>
      </c>
      <c r="E692" s="44"/>
    </row>
    <row r="693" spans="1:5">
      <c r="A693" s="44" t="s">
        <v>551</v>
      </c>
      <c r="B693" s="47">
        <v>175.1</v>
      </c>
      <c r="C693" s="47">
        <v>27.8</v>
      </c>
      <c r="D693" s="78">
        <v>9410301</v>
      </c>
      <c r="E693" s="44"/>
    </row>
    <row r="694" spans="1:5">
      <c r="A694" s="44" t="s">
        <v>552</v>
      </c>
      <c r="B694" s="47">
        <v>190</v>
      </c>
      <c r="C694" s="47">
        <v>32.200000000000003</v>
      </c>
      <c r="D694" s="78">
        <v>9403073</v>
      </c>
      <c r="E694" s="44"/>
    </row>
    <row r="695" spans="1:5">
      <c r="A695" s="44" t="s">
        <v>553</v>
      </c>
      <c r="B695" s="47">
        <v>182.5</v>
      </c>
      <c r="C695" s="47">
        <v>32.200000000000003</v>
      </c>
      <c r="D695" s="78">
        <v>9221683</v>
      </c>
      <c r="E695" s="44"/>
    </row>
    <row r="696" spans="1:5">
      <c r="A696" s="44" t="s">
        <v>554</v>
      </c>
      <c r="B696" s="47">
        <v>98.5</v>
      </c>
      <c r="C696" s="47">
        <v>15.1</v>
      </c>
      <c r="D696" s="78">
        <v>9135779</v>
      </c>
      <c r="E696" s="44"/>
    </row>
    <row r="697" spans="1:5">
      <c r="A697" s="44" t="s">
        <v>1385</v>
      </c>
      <c r="B697" s="47">
        <v>175.5</v>
      </c>
      <c r="C697" s="47">
        <v>29.4</v>
      </c>
      <c r="D697" s="78" t="s">
        <v>1386</v>
      </c>
      <c r="E697" s="44">
        <v>10.0563</v>
      </c>
    </row>
    <row r="698" spans="1:5">
      <c r="A698" s="44" t="s">
        <v>555</v>
      </c>
      <c r="B698" s="47">
        <v>190</v>
      </c>
      <c r="C698" s="47">
        <v>32.200000000000003</v>
      </c>
      <c r="D698" s="78">
        <v>9490624</v>
      </c>
      <c r="E698" s="44"/>
    </row>
    <row r="699" spans="1:5">
      <c r="A699" s="44" t="s">
        <v>556</v>
      </c>
      <c r="B699" s="47">
        <v>113</v>
      </c>
      <c r="C699" s="47">
        <v>19.2</v>
      </c>
      <c r="D699" s="78">
        <v>8801632</v>
      </c>
      <c r="E699" s="44"/>
    </row>
    <row r="700" spans="1:5">
      <c r="A700" s="44" t="s">
        <v>557</v>
      </c>
      <c r="B700" s="47">
        <v>153.80000000000001</v>
      </c>
      <c r="C700" s="47">
        <v>22.2</v>
      </c>
      <c r="D700" s="78">
        <v>7714739</v>
      </c>
      <c r="E700" s="44"/>
    </row>
    <row r="701" spans="1:5">
      <c r="A701" s="44" t="s">
        <v>558</v>
      </c>
      <c r="B701" s="47">
        <v>89.4</v>
      </c>
      <c r="C701" s="47">
        <v>14.5</v>
      </c>
      <c r="D701" s="78">
        <v>9476238</v>
      </c>
      <c r="E701" s="44"/>
    </row>
    <row r="702" spans="1:5">
      <c r="A702" s="44" t="s">
        <v>559</v>
      </c>
      <c r="B702" s="47">
        <v>227.8</v>
      </c>
      <c r="C702" s="47">
        <v>32.200000000000003</v>
      </c>
      <c r="D702" s="78">
        <v>9179725</v>
      </c>
      <c r="E702" s="44"/>
    </row>
    <row r="703" spans="1:5">
      <c r="A703" s="44" t="s">
        <v>560</v>
      </c>
      <c r="B703" s="47">
        <v>146.80000000000001</v>
      </c>
      <c r="C703" s="47">
        <v>20.2</v>
      </c>
      <c r="D703" s="78">
        <v>8321670</v>
      </c>
      <c r="E703" s="44"/>
    </row>
    <row r="704" spans="1:5">
      <c r="A704" s="44" t="s">
        <v>1387</v>
      </c>
      <c r="B704" s="47">
        <v>180</v>
      </c>
      <c r="C704" s="47">
        <v>30</v>
      </c>
      <c r="D704" s="78" t="s">
        <v>1388</v>
      </c>
      <c r="E704" s="44">
        <v>10.2879</v>
      </c>
    </row>
    <row r="705" spans="1:5">
      <c r="A705" s="44" t="s">
        <v>561</v>
      </c>
      <c r="B705" s="47">
        <v>164.1</v>
      </c>
      <c r="C705" s="47">
        <v>27.7</v>
      </c>
      <c r="D705" s="78">
        <v>9070034</v>
      </c>
      <c r="E705" s="44"/>
    </row>
    <row r="706" spans="1:5">
      <c r="A706" s="44" t="s">
        <v>562</v>
      </c>
      <c r="B706" s="47">
        <v>153.1</v>
      </c>
      <c r="C706" s="47">
        <v>23.6</v>
      </c>
      <c r="D706" s="78"/>
      <c r="E706" s="44"/>
    </row>
    <row r="707" spans="1:5">
      <c r="A707" s="44" t="s">
        <v>563</v>
      </c>
      <c r="B707" s="47">
        <v>260.7</v>
      </c>
      <c r="C707" s="47">
        <v>32.200000000000003</v>
      </c>
      <c r="D707" s="78">
        <v>9213284</v>
      </c>
      <c r="E707" s="44"/>
    </row>
    <row r="708" spans="1:5">
      <c r="A708" s="44" t="s">
        <v>564</v>
      </c>
      <c r="B708" s="47">
        <v>260.7</v>
      </c>
      <c r="C708" s="47">
        <v>32.200000000000003</v>
      </c>
      <c r="D708" s="78">
        <v>9235086</v>
      </c>
      <c r="E708" s="44"/>
    </row>
    <row r="709" spans="1:5">
      <c r="A709" s="44" t="s">
        <v>565</v>
      </c>
      <c r="B709" s="47">
        <v>260.7</v>
      </c>
      <c r="C709" s="47">
        <v>32.200000000000003</v>
      </c>
      <c r="D709" s="78">
        <v>9193238</v>
      </c>
      <c r="E709" s="44"/>
    </row>
    <row r="710" spans="1:5">
      <c r="A710" s="44" t="s">
        <v>566</v>
      </c>
      <c r="B710" s="47">
        <v>260.60000000000002</v>
      </c>
      <c r="C710" s="47">
        <v>32.200000000000003</v>
      </c>
      <c r="D710" s="78"/>
      <c r="E710" s="44"/>
    </row>
    <row r="711" spans="1:5">
      <c r="A711" s="44" t="s">
        <v>567</v>
      </c>
      <c r="B711" s="47">
        <v>200</v>
      </c>
      <c r="C711" s="47">
        <v>32.200000000000003</v>
      </c>
      <c r="D711" s="78">
        <v>9426386</v>
      </c>
      <c r="E711" s="44"/>
    </row>
    <row r="712" spans="1:5">
      <c r="A712" s="44" t="s">
        <v>985</v>
      </c>
      <c r="B712" s="47">
        <v>139.94999999999999</v>
      </c>
      <c r="C712" s="47">
        <v>21.5</v>
      </c>
      <c r="D712" s="78">
        <v>9314375</v>
      </c>
      <c r="E712" s="44"/>
    </row>
    <row r="713" spans="1:5">
      <c r="A713" s="44" t="s">
        <v>568</v>
      </c>
      <c r="B713" s="47">
        <v>190</v>
      </c>
      <c r="C713" s="47">
        <v>32.200000000000003</v>
      </c>
      <c r="D713" s="78">
        <v>9261786</v>
      </c>
      <c r="E713" s="44"/>
    </row>
    <row r="714" spans="1:5">
      <c r="A714" s="44" t="s">
        <v>569</v>
      </c>
      <c r="B714" s="47">
        <v>195.6</v>
      </c>
      <c r="C714" s="47">
        <v>30.2</v>
      </c>
      <c r="D714" s="78">
        <v>9220847</v>
      </c>
      <c r="E714" s="44"/>
    </row>
    <row r="715" spans="1:5">
      <c r="A715" s="44" t="s">
        <v>570</v>
      </c>
      <c r="B715" s="47">
        <v>181</v>
      </c>
      <c r="C715" s="47">
        <v>26.1</v>
      </c>
      <c r="D715" s="78">
        <v>9149653</v>
      </c>
      <c r="E715" s="44"/>
    </row>
    <row r="716" spans="1:5">
      <c r="A716" s="44" t="s">
        <v>571</v>
      </c>
      <c r="B716" s="47">
        <v>123</v>
      </c>
      <c r="C716" s="47">
        <v>20.7</v>
      </c>
      <c r="D716" s="78">
        <v>9252864</v>
      </c>
      <c r="E716" s="44"/>
    </row>
    <row r="717" spans="1:5">
      <c r="A717" s="44" t="s">
        <v>572</v>
      </c>
      <c r="B717" s="47">
        <v>157.30000000000001</v>
      </c>
      <c r="C717" s="47">
        <v>26</v>
      </c>
      <c r="D717" s="78">
        <v>9114476</v>
      </c>
      <c r="E717" s="44"/>
    </row>
    <row r="718" spans="1:5">
      <c r="A718" s="44" t="s">
        <v>573</v>
      </c>
      <c r="B718" s="47">
        <v>120.8</v>
      </c>
      <c r="C718" s="47">
        <v>24.5</v>
      </c>
      <c r="D718" s="78" t="s">
        <v>1389</v>
      </c>
      <c r="E718" s="44">
        <v>7.6162999999999998</v>
      </c>
    </row>
    <row r="719" spans="1:5">
      <c r="A719" s="44" t="s">
        <v>574</v>
      </c>
      <c r="B719" s="47">
        <v>222.5</v>
      </c>
      <c r="C719" s="47">
        <v>32.200000000000003</v>
      </c>
      <c r="D719" s="78">
        <v>9303754</v>
      </c>
      <c r="E719" s="44"/>
    </row>
    <row r="720" spans="1:5">
      <c r="A720" s="44" t="s">
        <v>575</v>
      </c>
      <c r="B720" s="47">
        <v>128.5</v>
      </c>
      <c r="C720" s="47">
        <v>20.5</v>
      </c>
      <c r="D720" s="78">
        <v>9012771</v>
      </c>
      <c r="E720" s="44"/>
    </row>
    <row r="721" spans="1:5">
      <c r="A721" s="44" t="s">
        <v>576</v>
      </c>
      <c r="B721" s="47">
        <v>199.5</v>
      </c>
      <c r="C721" s="47">
        <v>32.200000000000003</v>
      </c>
      <c r="D721" s="78">
        <v>927675</v>
      </c>
      <c r="E721" s="44"/>
    </row>
    <row r="722" spans="1:5">
      <c r="A722" s="44" t="s">
        <v>577</v>
      </c>
      <c r="B722" s="47">
        <v>190</v>
      </c>
      <c r="C722" s="47">
        <v>32.200000000000003</v>
      </c>
      <c r="D722" s="78">
        <v>9494010</v>
      </c>
      <c r="E722" s="44"/>
    </row>
    <row r="723" spans="1:5">
      <c r="A723" s="44" t="s">
        <v>578</v>
      </c>
      <c r="B723" s="47">
        <v>55.5</v>
      </c>
      <c r="C723" s="47">
        <v>11</v>
      </c>
      <c r="D723" s="78" t="s">
        <v>1390</v>
      </c>
      <c r="E723" s="44">
        <v>4.95</v>
      </c>
    </row>
    <row r="724" spans="1:5">
      <c r="A724" s="44" t="s">
        <v>32</v>
      </c>
      <c r="B724" s="47">
        <v>99.5</v>
      </c>
      <c r="C724" s="47">
        <v>17</v>
      </c>
      <c r="D724" s="78">
        <v>8906767</v>
      </c>
      <c r="E724" s="44"/>
    </row>
    <row r="725" spans="1:5">
      <c r="A725" s="44" t="s">
        <v>30</v>
      </c>
      <c r="B725" s="47">
        <v>107.9</v>
      </c>
      <c r="C725" s="47">
        <v>19.5</v>
      </c>
      <c r="D725" s="78">
        <v>9225287</v>
      </c>
      <c r="E725" s="44"/>
    </row>
    <row r="726" spans="1:5">
      <c r="A726" s="44" t="s">
        <v>579</v>
      </c>
      <c r="B726" s="47"/>
      <c r="C726" s="47"/>
      <c r="D726" s="78"/>
      <c r="E726" s="44"/>
    </row>
    <row r="727" spans="1:5">
      <c r="A727" s="44" t="s">
        <v>580</v>
      </c>
      <c r="B727" s="47">
        <v>294.10000000000002</v>
      </c>
      <c r="C727" s="47">
        <v>32.200000000000003</v>
      </c>
      <c r="D727" s="78">
        <v>9290529</v>
      </c>
      <c r="E727" s="44"/>
    </row>
    <row r="728" spans="1:5">
      <c r="A728" s="44" t="s">
        <v>581</v>
      </c>
      <c r="B728" s="47">
        <v>117</v>
      </c>
      <c r="C728" s="47">
        <v>19.7</v>
      </c>
      <c r="D728" s="78">
        <v>9372004</v>
      </c>
      <c r="E728" s="44"/>
    </row>
    <row r="729" spans="1:5">
      <c r="A729" s="44" t="s">
        <v>582</v>
      </c>
      <c r="B729" s="47">
        <v>180.3</v>
      </c>
      <c r="C729" s="47">
        <v>25</v>
      </c>
      <c r="D729" s="78">
        <v>9509774</v>
      </c>
      <c r="E729" s="44"/>
    </row>
    <row r="730" spans="1:5">
      <c r="A730" s="44" t="s">
        <v>1391</v>
      </c>
      <c r="B730" s="47">
        <v>199.9</v>
      </c>
      <c r="C730" s="47">
        <v>32.299999999999997</v>
      </c>
      <c r="D730" s="78" t="s">
        <v>1392</v>
      </c>
      <c r="E730" s="44">
        <v>13.023</v>
      </c>
    </row>
    <row r="731" spans="1:5">
      <c r="A731" s="44" t="s">
        <v>1751</v>
      </c>
      <c r="B731" s="47">
        <v>190</v>
      </c>
      <c r="C731" s="47">
        <v>32.299999999999997</v>
      </c>
      <c r="D731" s="78" t="s">
        <v>1752</v>
      </c>
      <c r="E731" s="44">
        <v>12</v>
      </c>
    </row>
    <row r="732" spans="1:5">
      <c r="A732" s="44" t="s">
        <v>583</v>
      </c>
      <c r="B732" s="47">
        <v>156.6</v>
      </c>
      <c r="C732" s="47">
        <v>23.2</v>
      </c>
      <c r="D732" s="78">
        <v>9004190</v>
      </c>
      <c r="E732" s="44"/>
    </row>
    <row r="733" spans="1:5">
      <c r="A733" s="44" t="s">
        <v>584</v>
      </c>
      <c r="B733" s="47">
        <v>147.80000000000001</v>
      </c>
      <c r="C733" s="47">
        <v>23.2</v>
      </c>
      <c r="D733" s="78">
        <v>9378931</v>
      </c>
      <c r="E733" s="44"/>
    </row>
    <row r="734" spans="1:5">
      <c r="A734" s="44" t="s">
        <v>585</v>
      </c>
      <c r="B734" s="47">
        <v>149.6</v>
      </c>
      <c r="C734" s="47">
        <v>22.2</v>
      </c>
      <c r="D734" s="78">
        <v>9118513</v>
      </c>
      <c r="E734" s="44"/>
    </row>
    <row r="735" spans="1:5">
      <c r="A735" s="44" t="s">
        <v>586</v>
      </c>
      <c r="B735" s="47">
        <v>299.7</v>
      </c>
      <c r="C735" s="47">
        <v>37.200000000000003</v>
      </c>
      <c r="D735" s="78">
        <v>9122605</v>
      </c>
      <c r="E735" s="44"/>
    </row>
    <row r="736" spans="1:5">
      <c r="A736" s="44" t="s">
        <v>1393</v>
      </c>
      <c r="B736" s="47">
        <v>239.6</v>
      </c>
      <c r="C736" s="47">
        <v>32.200000000000003</v>
      </c>
      <c r="D736" s="78" t="s">
        <v>1394</v>
      </c>
      <c r="E736" s="44">
        <v>12.5</v>
      </c>
    </row>
    <row r="737" spans="1:5">
      <c r="A737" s="44" t="s">
        <v>1395</v>
      </c>
      <c r="B737" s="47">
        <v>189.8</v>
      </c>
      <c r="C737" s="47">
        <v>32.299999999999997</v>
      </c>
      <c r="D737" s="78" t="s">
        <v>1396</v>
      </c>
      <c r="E737" s="44">
        <v>11.925000000000001</v>
      </c>
    </row>
    <row r="738" spans="1:5">
      <c r="A738" s="44" t="s">
        <v>1397</v>
      </c>
      <c r="B738" s="47">
        <v>207.4</v>
      </c>
      <c r="C738" s="47">
        <v>30.2</v>
      </c>
      <c r="D738" s="78" t="s">
        <v>1398</v>
      </c>
      <c r="E738" s="44">
        <v>11.4</v>
      </c>
    </row>
    <row r="739" spans="1:5">
      <c r="A739" s="44" t="s">
        <v>587</v>
      </c>
      <c r="B739" s="47">
        <v>200</v>
      </c>
      <c r="C739" s="47">
        <v>32.200000000000003</v>
      </c>
      <c r="D739" s="78">
        <v>9591052</v>
      </c>
      <c r="E739" s="44"/>
    </row>
    <row r="740" spans="1:5">
      <c r="A740" s="44" t="s">
        <v>588</v>
      </c>
      <c r="B740" s="47">
        <v>121.9</v>
      </c>
      <c r="C740" s="47">
        <v>20.6</v>
      </c>
      <c r="D740" s="78">
        <v>9268564</v>
      </c>
      <c r="E740" s="44"/>
    </row>
    <row r="741" spans="1:5">
      <c r="A741" s="44" t="s">
        <v>1399</v>
      </c>
      <c r="B741" s="47">
        <v>262.10000000000002</v>
      </c>
      <c r="C741" s="47">
        <v>32.299999999999997</v>
      </c>
      <c r="D741" s="78" t="s">
        <v>1400</v>
      </c>
      <c r="E741" s="44">
        <v>12.881399999999999</v>
      </c>
    </row>
    <row r="742" spans="1:5">
      <c r="A742" s="44" t="s">
        <v>589</v>
      </c>
      <c r="B742" s="47">
        <v>199.8</v>
      </c>
      <c r="C742" s="47">
        <v>32.200000000000003</v>
      </c>
      <c r="D742" s="78">
        <v>9561289</v>
      </c>
      <c r="E742" s="44"/>
    </row>
    <row r="743" spans="1:5">
      <c r="A743" s="44" t="s">
        <v>981</v>
      </c>
      <c r="B743" s="47">
        <v>130.49</v>
      </c>
      <c r="C743" s="47">
        <v>21</v>
      </c>
      <c r="D743" s="78">
        <v>9217462</v>
      </c>
      <c r="E743" s="44"/>
    </row>
    <row r="744" spans="1:5">
      <c r="A744" s="44" t="s">
        <v>590</v>
      </c>
      <c r="B744" s="47">
        <v>189.8</v>
      </c>
      <c r="C744" s="47">
        <v>32.200000000000003</v>
      </c>
      <c r="D744" s="78">
        <v>9316220</v>
      </c>
      <c r="E744" s="44"/>
    </row>
    <row r="745" spans="1:5">
      <c r="A745" s="44" t="s">
        <v>591</v>
      </c>
      <c r="B745" s="47">
        <v>294.10000000000002</v>
      </c>
      <c r="C745" s="47">
        <v>32.200000000000003</v>
      </c>
      <c r="D745" s="78">
        <v>8819964</v>
      </c>
      <c r="E745" s="44"/>
    </row>
    <row r="746" spans="1:5">
      <c r="A746" s="44" t="s">
        <v>592</v>
      </c>
      <c r="B746" s="47">
        <v>97.5</v>
      </c>
      <c r="C746" s="47">
        <v>16.5</v>
      </c>
      <c r="D746" s="78">
        <v>8411279</v>
      </c>
      <c r="E746" s="44"/>
    </row>
    <row r="747" spans="1:5">
      <c r="A747" s="44" t="s">
        <v>593</v>
      </c>
      <c r="B747" s="47">
        <v>227.9</v>
      </c>
      <c r="C747" s="47">
        <v>32.299999999999997</v>
      </c>
      <c r="D747" s="78" t="s">
        <v>1401</v>
      </c>
      <c r="E747" s="44">
        <v>12.0116</v>
      </c>
    </row>
    <row r="748" spans="1:5">
      <c r="A748" s="44" t="s">
        <v>594</v>
      </c>
      <c r="B748" s="47">
        <v>190</v>
      </c>
      <c r="C748" s="47">
        <v>32.200000000000003</v>
      </c>
      <c r="D748" s="78">
        <v>9242508</v>
      </c>
      <c r="E748" s="44"/>
    </row>
    <row r="749" spans="1:5">
      <c r="A749" s="44" t="s">
        <v>595</v>
      </c>
      <c r="B749" s="47">
        <v>220.5</v>
      </c>
      <c r="C749" s="47">
        <v>32.200000000000003</v>
      </c>
      <c r="D749" s="78">
        <v>9246712</v>
      </c>
      <c r="E749" s="44"/>
    </row>
    <row r="750" spans="1:5">
      <c r="A750" s="44" t="s">
        <v>596</v>
      </c>
      <c r="B750" s="47">
        <v>200</v>
      </c>
      <c r="C750" s="47">
        <v>32.200000000000003</v>
      </c>
      <c r="D750" s="78">
        <v>9293521</v>
      </c>
      <c r="E750" s="44"/>
    </row>
    <row r="751" spans="1:5">
      <c r="A751" s="44" t="s">
        <v>597</v>
      </c>
      <c r="B751" s="47">
        <v>160</v>
      </c>
      <c r="C751" s="47">
        <v>27.5</v>
      </c>
      <c r="D751" s="78" t="s">
        <v>1402</v>
      </c>
      <c r="E751" s="44">
        <v>9.2865000000000002</v>
      </c>
    </row>
    <row r="752" spans="1:5">
      <c r="A752" s="44" t="s">
        <v>598</v>
      </c>
      <c r="B752" s="47">
        <v>146.30000000000001</v>
      </c>
      <c r="C752" s="47">
        <v>21.7</v>
      </c>
      <c r="D752" s="78">
        <v>7702528</v>
      </c>
      <c r="E752" s="44"/>
    </row>
    <row r="753" spans="1:5">
      <c r="A753" s="44" t="s">
        <v>599</v>
      </c>
      <c r="B753" s="47">
        <v>157.6</v>
      </c>
      <c r="C753" s="47">
        <v>28.2</v>
      </c>
      <c r="D753" s="78">
        <v>8801917</v>
      </c>
      <c r="E753" s="44"/>
    </row>
    <row r="754" spans="1:5">
      <c r="A754" s="44" t="s">
        <v>600</v>
      </c>
      <c r="B754" s="47">
        <v>154.5</v>
      </c>
      <c r="C754" s="47">
        <v>22.7</v>
      </c>
      <c r="D754" s="78">
        <v>9170999</v>
      </c>
      <c r="E754" s="44"/>
    </row>
    <row r="755" spans="1:5">
      <c r="A755" s="44" t="s">
        <v>601</v>
      </c>
      <c r="B755" s="47">
        <v>160</v>
      </c>
      <c r="C755" s="47">
        <v>27</v>
      </c>
      <c r="D755" s="78" t="s">
        <v>1403</v>
      </c>
      <c r="E755" s="44">
        <v>9.2017000000000007</v>
      </c>
    </row>
    <row r="756" spans="1:5">
      <c r="A756" s="44" t="s">
        <v>602</v>
      </c>
      <c r="B756" s="47">
        <v>168.3</v>
      </c>
      <c r="C756" s="47">
        <v>20.2</v>
      </c>
      <c r="D756" s="78"/>
      <c r="E756" s="44"/>
    </row>
    <row r="757" spans="1:5">
      <c r="A757" s="44" t="s">
        <v>603</v>
      </c>
      <c r="B757" s="47">
        <v>147</v>
      </c>
      <c r="C757" s="47">
        <v>25</v>
      </c>
      <c r="D757" s="78">
        <v>9402500</v>
      </c>
      <c r="E757" s="44"/>
    </row>
    <row r="758" spans="1:5">
      <c r="A758" s="44" t="s">
        <v>604</v>
      </c>
      <c r="B758" s="47">
        <v>147</v>
      </c>
      <c r="C758" s="47">
        <v>25</v>
      </c>
      <c r="D758" s="78">
        <v>9360283</v>
      </c>
      <c r="E758" s="44"/>
    </row>
    <row r="759" spans="1:5">
      <c r="A759" s="44" t="s">
        <v>605</v>
      </c>
      <c r="B759" s="47">
        <v>244.8</v>
      </c>
      <c r="C759" s="47">
        <v>32.200000000000003</v>
      </c>
      <c r="D759" s="78">
        <v>9101596</v>
      </c>
      <c r="E759" s="44"/>
    </row>
    <row r="760" spans="1:5">
      <c r="A760" s="44" t="s">
        <v>606</v>
      </c>
      <c r="B760" s="47">
        <v>207.3</v>
      </c>
      <c r="C760" s="47">
        <v>29.7</v>
      </c>
      <c r="D760" s="78">
        <v>9220328</v>
      </c>
      <c r="E760" s="44"/>
    </row>
    <row r="761" spans="1:5">
      <c r="A761" s="44" t="s">
        <v>607</v>
      </c>
      <c r="B761" s="47">
        <v>168</v>
      </c>
      <c r="C761" s="47">
        <v>27.1</v>
      </c>
      <c r="D761" s="78">
        <v>9162368</v>
      </c>
      <c r="E761" s="44"/>
    </row>
    <row r="762" spans="1:5">
      <c r="A762" s="44" t="s">
        <v>608</v>
      </c>
      <c r="B762" s="47">
        <v>168.3</v>
      </c>
      <c r="C762" s="47">
        <v>26.7</v>
      </c>
      <c r="D762" s="78">
        <v>9129809</v>
      </c>
      <c r="E762" s="44"/>
    </row>
    <row r="763" spans="1:5">
      <c r="A763" s="44" t="s">
        <v>609</v>
      </c>
      <c r="B763" s="47">
        <v>199.8</v>
      </c>
      <c r="C763" s="47">
        <v>30.5</v>
      </c>
      <c r="D763" s="78">
        <v>9187320</v>
      </c>
      <c r="E763" s="44"/>
    </row>
    <row r="764" spans="1:5">
      <c r="A764" s="44" t="s">
        <v>610</v>
      </c>
      <c r="B764" s="47">
        <v>199.8</v>
      </c>
      <c r="C764" s="47">
        <v>32.200000000000003</v>
      </c>
      <c r="D764" s="78">
        <v>9472579</v>
      </c>
      <c r="E764" s="44"/>
    </row>
    <row r="765" spans="1:5">
      <c r="A765" s="44" t="s">
        <v>611</v>
      </c>
      <c r="B765" s="47">
        <v>208.8</v>
      </c>
      <c r="C765" s="47">
        <v>29.7</v>
      </c>
      <c r="D765" s="78">
        <v>9383247</v>
      </c>
      <c r="E765" s="44"/>
    </row>
    <row r="766" spans="1:5">
      <c r="A766" s="44" t="s">
        <v>612</v>
      </c>
      <c r="B766" s="47">
        <v>161.80000000000001</v>
      </c>
      <c r="C766" s="47">
        <v>25.6</v>
      </c>
      <c r="D766" s="78">
        <v>9136591</v>
      </c>
      <c r="E766" s="44"/>
    </row>
    <row r="767" spans="1:5">
      <c r="A767" s="44" t="s">
        <v>613</v>
      </c>
      <c r="B767" s="47">
        <v>208.8</v>
      </c>
      <c r="C767" s="47">
        <v>29.7</v>
      </c>
      <c r="D767" s="78">
        <v>9336165</v>
      </c>
      <c r="E767" s="44"/>
    </row>
    <row r="768" spans="1:5">
      <c r="A768" s="44" t="s">
        <v>614</v>
      </c>
      <c r="B768" s="47">
        <v>199.8</v>
      </c>
      <c r="C768" s="47">
        <v>32.200000000000003</v>
      </c>
      <c r="D768" s="78">
        <v>9472581</v>
      </c>
      <c r="E768" s="44"/>
    </row>
    <row r="769" spans="1:5">
      <c r="A769" s="44" t="s">
        <v>615</v>
      </c>
      <c r="B769" s="47">
        <v>200</v>
      </c>
      <c r="C769" s="47">
        <v>29.7</v>
      </c>
      <c r="D769" s="78">
        <v>9236652</v>
      </c>
      <c r="E769" s="44"/>
    </row>
    <row r="770" spans="1:5">
      <c r="A770" s="44" t="s">
        <v>616</v>
      </c>
      <c r="B770" s="47">
        <v>184.1</v>
      </c>
      <c r="C770" s="47">
        <v>25.2</v>
      </c>
      <c r="D770" s="78">
        <v>9105982</v>
      </c>
      <c r="E770" s="44"/>
    </row>
    <row r="771" spans="1:5">
      <c r="A771" s="44" t="s">
        <v>617</v>
      </c>
      <c r="B771" s="47">
        <v>193.8</v>
      </c>
      <c r="C771" s="47">
        <v>32.200000000000003</v>
      </c>
      <c r="D771" s="78">
        <v>9178537</v>
      </c>
      <c r="E771" s="44"/>
    </row>
    <row r="772" spans="1:5">
      <c r="A772" s="44" t="s">
        <v>618</v>
      </c>
      <c r="B772" s="47">
        <v>244.8</v>
      </c>
      <c r="C772" s="47">
        <v>32.200000000000003</v>
      </c>
      <c r="D772" s="78">
        <v>9101601</v>
      </c>
      <c r="E772" s="44"/>
    </row>
    <row r="773" spans="1:5">
      <c r="A773" s="44" t="s">
        <v>619</v>
      </c>
      <c r="B773" s="47">
        <v>181.1</v>
      </c>
      <c r="C773" s="47">
        <v>30</v>
      </c>
      <c r="D773" s="78">
        <v>9542831</v>
      </c>
      <c r="E773" s="44"/>
    </row>
    <row r="774" spans="1:5">
      <c r="A774" s="44" t="s">
        <v>1753</v>
      </c>
      <c r="B774" s="47">
        <v>143</v>
      </c>
      <c r="C774" s="47">
        <v>18.899999999999999</v>
      </c>
      <c r="D774" s="78" t="s">
        <v>1754</v>
      </c>
      <c r="E774" s="44">
        <v>11</v>
      </c>
    </row>
    <row r="775" spans="1:5">
      <c r="A775" s="44" t="s">
        <v>620</v>
      </c>
      <c r="B775" s="47">
        <v>199.8</v>
      </c>
      <c r="C775" s="47">
        <v>32.200000000000003</v>
      </c>
      <c r="D775" s="78">
        <v>9285615</v>
      </c>
      <c r="E775" s="44"/>
    </row>
    <row r="776" spans="1:5">
      <c r="A776" s="44" t="s">
        <v>621</v>
      </c>
      <c r="B776" s="47">
        <v>200</v>
      </c>
      <c r="C776" s="47">
        <v>32.200000000000003</v>
      </c>
      <c r="D776" s="78">
        <v>9638460</v>
      </c>
      <c r="E776" s="44"/>
    </row>
    <row r="777" spans="1:5">
      <c r="A777" s="44" t="s">
        <v>622</v>
      </c>
      <c r="B777" s="47">
        <v>200</v>
      </c>
      <c r="C777" s="47">
        <v>34.700000000000003</v>
      </c>
      <c r="D777" s="78"/>
      <c r="E777" s="44"/>
    </row>
    <row r="778" spans="1:5">
      <c r="A778" s="44" t="s">
        <v>623</v>
      </c>
      <c r="B778" s="47">
        <v>200</v>
      </c>
      <c r="C778" s="47">
        <v>34.700000000000003</v>
      </c>
      <c r="D778" s="78">
        <v>9329461</v>
      </c>
      <c r="E778" s="44"/>
    </row>
    <row r="779" spans="1:5">
      <c r="A779" s="44" t="s">
        <v>624</v>
      </c>
      <c r="B779" s="47">
        <v>200</v>
      </c>
      <c r="C779" s="47">
        <v>32.299999999999997</v>
      </c>
      <c r="D779" s="78" t="s">
        <v>1404</v>
      </c>
      <c r="E779" s="44">
        <v>11.2524</v>
      </c>
    </row>
    <row r="780" spans="1:5">
      <c r="A780" s="44" t="s">
        <v>625</v>
      </c>
      <c r="B780" s="47">
        <v>200</v>
      </c>
      <c r="C780" s="47">
        <v>32.200000000000003</v>
      </c>
      <c r="D780" s="78">
        <v>9620683</v>
      </c>
      <c r="E780" s="44"/>
    </row>
    <row r="781" spans="1:5">
      <c r="A781" s="44" t="s">
        <v>626</v>
      </c>
      <c r="B781" s="47">
        <v>200</v>
      </c>
      <c r="C781" s="47">
        <v>34.700000000000003</v>
      </c>
      <c r="D781" s="78">
        <v>9329473</v>
      </c>
      <c r="E781" s="44"/>
    </row>
    <row r="782" spans="1:5">
      <c r="A782" s="44" t="s">
        <v>1405</v>
      </c>
      <c r="B782" s="47">
        <v>200</v>
      </c>
      <c r="C782" s="47">
        <v>32.299999999999997</v>
      </c>
      <c r="D782" s="78" t="s">
        <v>1406</v>
      </c>
      <c r="E782" s="44">
        <v>11.2524</v>
      </c>
    </row>
    <row r="783" spans="1:5">
      <c r="A783" s="44" t="s">
        <v>1407</v>
      </c>
      <c r="B783" s="47">
        <v>232.4</v>
      </c>
      <c r="C783" s="47">
        <v>32.299999999999997</v>
      </c>
      <c r="D783" s="78" t="s">
        <v>1408</v>
      </c>
      <c r="E783" s="44">
        <v>12.1296</v>
      </c>
    </row>
    <row r="784" spans="1:5">
      <c r="A784" s="44" t="s">
        <v>1409</v>
      </c>
      <c r="B784" s="47">
        <v>232.4</v>
      </c>
      <c r="C784" s="47">
        <v>32.299999999999997</v>
      </c>
      <c r="D784" s="78" t="s">
        <v>1755</v>
      </c>
      <c r="E784" s="44">
        <v>12.1296</v>
      </c>
    </row>
    <row r="785" spans="1:5">
      <c r="A785" s="44" t="s">
        <v>627</v>
      </c>
      <c r="B785" s="47">
        <v>180</v>
      </c>
      <c r="C785" s="47">
        <v>32.200000000000003</v>
      </c>
      <c r="D785" s="78">
        <v>8708907</v>
      </c>
      <c r="E785" s="44"/>
    </row>
    <row r="786" spans="1:5">
      <c r="A786" s="44" t="s">
        <v>628</v>
      </c>
      <c r="B786" s="47">
        <v>180</v>
      </c>
      <c r="C786" s="47">
        <v>32.200000000000003</v>
      </c>
      <c r="D786" s="78">
        <v>8401391</v>
      </c>
      <c r="E786" s="44"/>
    </row>
    <row r="787" spans="1:5">
      <c r="A787" s="44" t="s">
        <v>1410</v>
      </c>
      <c r="B787" s="47">
        <v>200</v>
      </c>
      <c r="C787" s="47">
        <v>35.4</v>
      </c>
      <c r="D787" s="78" t="s">
        <v>1411</v>
      </c>
      <c r="E787" s="44">
        <v>11.78</v>
      </c>
    </row>
    <row r="788" spans="1:5">
      <c r="A788" s="44" t="s">
        <v>629</v>
      </c>
      <c r="B788" s="47">
        <v>176.6</v>
      </c>
      <c r="C788" s="47">
        <v>31.1</v>
      </c>
      <c r="D788" s="78">
        <v>9177052</v>
      </c>
      <c r="E788" s="44"/>
    </row>
    <row r="789" spans="1:5">
      <c r="A789" s="44" t="s">
        <v>1412</v>
      </c>
      <c r="B789" s="47">
        <v>183.3</v>
      </c>
      <c r="C789" s="47">
        <v>32.200000000000003</v>
      </c>
      <c r="D789" s="78" t="s">
        <v>1413</v>
      </c>
      <c r="E789" s="44">
        <v>12.96</v>
      </c>
    </row>
    <row r="790" spans="1:5">
      <c r="A790" s="44" t="s">
        <v>1756</v>
      </c>
      <c r="B790" s="47">
        <v>221.1</v>
      </c>
      <c r="C790" s="47">
        <v>30</v>
      </c>
      <c r="D790" s="78" t="s">
        <v>1757</v>
      </c>
      <c r="E790" s="44">
        <v>12.019</v>
      </c>
    </row>
    <row r="791" spans="1:5">
      <c r="A791" s="44" t="s">
        <v>630</v>
      </c>
      <c r="B791" s="47">
        <v>277.2</v>
      </c>
      <c r="C791" s="47">
        <v>40</v>
      </c>
      <c r="D791" s="78"/>
      <c r="E791" s="44"/>
    </row>
    <row r="792" spans="1:5">
      <c r="A792" s="44" t="s">
        <v>1414</v>
      </c>
      <c r="B792" s="47">
        <v>294.10000000000002</v>
      </c>
      <c r="C792" s="47">
        <v>32.200000000000003</v>
      </c>
      <c r="D792" s="78" t="s">
        <v>1415</v>
      </c>
      <c r="E792" s="44">
        <v>13.624000000000001</v>
      </c>
    </row>
    <row r="793" spans="1:5">
      <c r="A793" s="44" t="s">
        <v>1758</v>
      </c>
      <c r="B793" s="47">
        <v>148</v>
      </c>
      <c r="C793" s="47">
        <v>23.3</v>
      </c>
      <c r="D793" s="78" t="s">
        <v>1759</v>
      </c>
      <c r="E793" s="44">
        <v>8.5</v>
      </c>
    </row>
    <row r="794" spans="1:5">
      <c r="A794" s="44" t="s">
        <v>631</v>
      </c>
      <c r="B794" s="47">
        <v>244.2</v>
      </c>
      <c r="C794" s="47">
        <v>32.299999999999997</v>
      </c>
      <c r="D794" s="78" t="s">
        <v>1416</v>
      </c>
      <c r="E794" s="44">
        <v>13.72</v>
      </c>
    </row>
    <row r="795" spans="1:5">
      <c r="A795" s="44" t="s">
        <v>1760</v>
      </c>
      <c r="B795" s="47">
        <v>299.89999999999998</v>
      </c>
      <c r="C795" s="47">
        <v>48.2</v>
      </c>
      <c r="D795" s="78" t="s">
        <v>1761</v>
      </c>
      <c r="E795" s="44">
        <v>16.8322</v>
      </c>
    </row>
    <row r="796" spans="1:5">
      <c r="A796" s="44" t="s">
        <v>632</v>
      </c>
      <c r="B796" s="47">
        <v>273.7</v>
      </c>
      <c r="C796" s="47">
        <v>32.200000000000003</v>
      </c>
      <c r="D796" s="78">
        <v>9235050</v>
      </c>
      <c r="E796" s="44"/>
    </row>
    <row r="797" spans="1:5">
      <c r="A797" s="44" t="s">
        <v>633</v>
      </c>
      <c r="B797" s="47">
        <v>215.6</v>
      </c>
      <c r="C797" s="47">
        <v>32.200000000000003</v>
      </c>
      <c r="D797" s="78">
        <v>9008603</v>
      </c>
      <c r="E797" s="44"/>
    </row>
    <row r="798" spans="1:5">
      <c r="A798" s="44" t="s">
        <v>1417</v>
      </c>
      <c r="B798" s="47">
        <v>299.2</v>
      </c>
      <c r="C798" s="47">
        <v>48.2</v>
      </c>
      <c r="D798" s="78" t="s">
        <v>1418</v>
      </c>
      <c r="E798" s="44">
        <v>16.8125</v>
      </c>
    </row>
    <row r="799" spans="1:5">
      <c r="A799" s="44" t="s">
        <v>634</v>
      </c>
      <c r="B799" s="47">
        <v>265</v>
      </c>
      <c r="C799" s="47">
        <v>32.200000000000003</v>
      </c>
      <c r="D799" s="78">
        <v>9351953</v>
      </c>
      <c r="E799" s="44"/>
    </row>
    <row r="800" spans="1:5">
      <c r="A800" s="44" t="s">
        <v>635</v>
      </c>
      <c r="B800" s="47">
        <v>259.5</v>
      </c>
      <c r="C800" s="47">
        <v>32.200000000000003</v>
      </c>
      <c r="D800" s="78">
        <v>9203942</v>
      </c>
      <c r="E800" s="44"/>
    </row>
    <row r="801" spans="1:5">
      <c r="A801" s="44" t="s">
        <v>636</v>
      </c>
      <c r="B801" s="47">
        <v>288.2</v>
      </c>
      <c r="C801" s="47">
        <v>32.200000000000003</v>
      </c>
      <c r="D801" s="78">
        <v>7361348</v>
      </c>
      <c r="E801" s="44"/>
    </row>
    <row r="802" spans="1:5">
      <c r="A802" s="44" t="s">
        <v>637</v>
      </c>
      <c r="B802" s="47">
        <v>294.10000000000002</v>
      </c>
      <c r="C802" s="47">
        <v>32.200000000000003</v>
      </c>
      <c r="D802" s="78"/>
      <c r="E802" s="44"/>
    </row>
    <row r="803" spans="1:5">
      <c r="A803" s="44" t="s">
        <v>1419</v>
      </c>
      <c r="B803" s="47">
        <v>300</v>
      </c>
      <c r="C803" s="47">
        <v>48.2</v>
      </c>
      <c r="D803" s="78" t="s">
        <v>1420</v>
      </c>
      <c r="E803" s="44">
        <v>16.835000000000001</v>
      </c>
    </row>
    <row r="804" spans="1:5">
      <c r="A804" s="44" t="s">
        <v>1421</v>
      </c>
      <c r="B804" s="47">
        <v>299.89999999999998</v>
      </c>
      <c r="C804" s="47">
        <v>40</v>
      </c>
      <c r="D804" s="78" t="s">
        <v>1422</v>
      </c>
      <c r="E804" s="44">
        <v>15.3337</v>
      </c>
    </row>
    <row r="805" spans="1:5">
      <c r="A805" s="44" t="s">
        <v>638</v>
      </c>
      <c r="B805" s="47">
        <v>281</v>
      </c>
      <c r="C805" s="47">
        <v>32.200000000000003</v>
      </c>
      <c r="D805" s="78"/>
      <c r="E805" s="44"/>
    </row>
    <row r="806" spans="1:5">
      <c r="A806" s="44" t="s">
        <v>639</v>
      </c>
      <c r="B806" s="47">
        <v>231</v>
      </c>
      <c r="C806" s="47">
        <v>32.200000000000003</v>
      </c>
      <c r="D806" s="78">
        <v>9263344</v>
      </c>
      <c r="E806" s="44"/>
    </row>
    <row r="807" spans="1:5">
      <c r="A807" s="44" t="s">
        <v>1423</v>
      </c>
      <c r="B807" s="47">
        <v>336.7</v>
      </c>
      <c r="C807" s="47">
        <v>45.6</v>
      </c>
      <c r="D807" s="78" t="s">
        <v>1424</v>
      </c>
      <c r="E807" s="44">
        <v>17.347300000000001</v>
      </c>
    </row>
    <row r="808" spans="1:5">
      <c r="A808" s="44" t="s">
        <v>640</v>
      </c>
      <c r="B808" s="47">
        <v>174.8</v>
      </c>
      <c r="C808" s="47">
        <v>22.7</v>
      </c>
      <c r="D808" s="78">
        <v>7116810</v>
      </c>
      <c r="E808" s="44"/>
    </row>
    <row r="809" spans="1:5">
      <c r="A809" s="44" t="s">
        <v>1425</v>
      </c>
      <c r="B809" s="47">
        <v>299.89999999999998</v>
      </c>
      <c r="C809" s="47">
        <v>48.2</v>
      </c>
      <c r="D809" s="78" t="s">
        <v>1426</v>
      </c>
      <c r="E809" s="44">
        <v>16.8322</v>
      </c>
    </row>
    <row r="810" spans="1:5">
      <c r="A810" s="44" t="s">
        <v>641</v>
      </c>
      <c r="B810" s="47">
        <v>230.8</v>
      </c>
      <c r="C810" s="47">
        <v>32.200000000000003</v>
      </c>
      <c r="D810" s="78"/>
      <c r="E810" s="44"/>
    </row>
    <row r="811" spans="1:5">
      <c r="A811" s="44" t="s">
        <v>642</v>
      </c>
      <c r="B811" s="47">
        <v>215.8</v>
      </c>
      <c r="C811" s="47">
        <v>32.200000000000003</v>
      </c>
      <c r="D811" s="78">
        <v>9008615</v>
      </c>
      <c r="E811" s="44"/>
    </row>
    <row r="812" spans="1:5">
      <c r="A812" s="44" t="s">
        <v>643</v>
      </c>
      <c r="B812" s="47">
        <v>282.10000000000002</v>
      </c>
      <c r="C812" s="47">
        <v>32.200000000000003</v>
      </c>
      <c r="D812" s="78">
        <v>9232096</v>
      </c>
      <c r="E812" s="44"/>
    </row>
    <row r="813" spans="1:5">
      <c r="A813" s="44" t="s">
        <v>644</v>
      </c>
      <c r="B813" s="47">
        <v>294.10000000000002</v>
      </c>
      <c r="C813" s="47">
        <v>32.200000000000003</v>
      </c>
      <c r="D813" s="78"/>
      <c r="E813" s="44"/>
    </row>
    <row r="814" spans="1:5">
      <c r="A814" s="44" t="s">
        <v>645</v>
      </c>
      <c r="B814" s="47">
        <v>179.8</v>
      </c>
      <c r="C814" s="47">
        <v>26.6</v>
      </c>
      <c r="D814" s="78">
        <v>8412388</v>
      </c>
      <c r="E814" s="44"/>
    </row>
    <row r="815" spans="1:5">
      <c r="A815" s="44" t="s">
        <v>646</v>
      </c>
      <c r="B815" s="47">
        <v>242</v>
      </c>
      <c r="C815" s="47">
        <v>32.200000000000003</v>
      </c>
      <c r="D815" s="78">
        <v>9057472</v>
      </c>
      <c r="E815" s="44"/>
    </row>
    <row r="816" spans="1:5">
      <c r="A816" s="44" t="s">
        <v>647</v>
      </c>
      <c r="B816" s="47">
        <v>241.1</v>
      </c>
      <c r="C816" s="47">
        <v>32.200000000000003</v>
      </c>
      <c r="D816" s="78">
        <v>8502872</v>
      </c>
      <c r="E816" s="44"/>
    </row>
    <row r="817" spans="1:5">
      <c r="A817" s="44" t="s">
        <v>1427</v>
      </c>
      <c r="B817" s="47">
        <v>294.2</v>
      </c>
      <c r="C817" s="47">
        <v>32.200000000000003</v>
      </c>
      <c r="D817" s="78" t="s">
        <v>1428</v>
      </c>
      <c r="E817" s="44">
        <v>13.65</v>
      </c>
    </row>
    <row r="818" spans="1:5">
      <c r="A818" s="44" t="s">
        <v>648</v>
      </c>
      <c r="B818" s="47">
        <v>244</v>
      </c>
      <c r="C818" s="47">
        <v>32.200000000000003</v>
      </c>
      <c r="D818" s="78">
        <v>8410952</v>
      </c>
      <c r="E818" s="44"/>
    </row>
    <row r="819" spans="1:5">
      <c r="A819" s="44" t="s">
        <v>649</v>
      </c>
      <c r="B819" s="47">
        <v>274.7</v>
      </c>
      <c r="C819" s="47">
        <v>40</v>
      </c>
      <c r="D819" s="78">
        <v>9225079</v>
      </c>
      <c r="E819" s="44"/>
    </row>
    <row r="820" spans="1:5">
      <c r="A820" s="44" t="s">
        <v>1429</v>
      </c>
      <c r="B820" s="47">
        <v>300</v>
      </c>
      <c r="C820" s="47">
        <v>48.4</v>
      </c>
      <c r="D820" s="78" t="s">
        <v>1430</v>
      </c>
      <c r="E820" s="44">
        <v>16.869900000000001</v>
      </c>
    </row>
    <row r="821" spans="1:5">
      <c r="A821" s="44" t="s">
        <v>650</v>
      </c>
      <c r="B821" s="47">
        <v>249</v>
      </c>
      <c r="C821" s="47">
        <v>32.200000000000003</v>
      </c>
      <c r="D821" s="78">
        <v>8512401</v>
      </c>
      <c r="E821" s="44"/>
    </row>
    <row r="822" spans="1:5">
      <c r="A822" s="44" t="s">
        <v>651</v>
      </c>
      <c r="B822" s="47">
        <v>178.5</v>
      </c>
      <c r="C822" s="47">
        <v>22.8</v>
      </c>
      <c r="D822" s="78"/>
      <c r="E822" s="44"/>
    </row>
    <row r="823" spans="1:5">
      <c r="A823" s="44" t="s">
        <v>652</v>
      </c>
      <c r="B823" s="47">
        <v>300</v>
      </c>
      <c r="C823" s="47">
        <v>37</v>
      </c>
      <c r="D823" s="78">
        <v>9073995</v>
      </c>
      <c r="E823" s="44"/>
    </row>
    <row r="824" spans="1:5">
      <c r="A824" s="44" t="s">
        <v>653</v>
      </c>
      <c r="B824" s="47">
        <v>234</v>
      </c>
      <c r="C824" s="47">
        <v>32.200000000000003</v>
      </c>
      <c r="D824" s="78">
        <v>7814838</v>
      </c>
      <c r="E824" s="44"/>
    </row>
    <row r="825" spans="1:5">
      <c r="A825" s="44" t="s">
        <v>654</v>
      </c>
      <c r="B825" s="47">
        <v>242.8</v>
      </c>
      <c r="C825" s="47">
        <v>32.200000000000003</v>
      </c>
      <c r="D825" s="78">
        <v>9161297</v>
      </c>
      <c r="E825" s="44"/>
    </row>
    <row r="826" spans="1:5">
      <c r="A826" s="44" t="s">
        <v>655</v>
      </c>
      <c r="B826" s="47">
        <v>244</v>
      </c>
      <c r="C826" s="47">
        <v>32.200000000000003</v>
      </c>
      <c r="D826" s="78">
        <v>8419714</v>
      </c>
      <c r="E826" s="44"/>
    </row>
    <row r="827" spans="1:5">
      <c r="A827" s="44" t="s">
        <v>656</v>
      </c>
      <c r="B827" s="47">
        <v>292.2</v>
      </c>
      <c r="C827" s="47">
        <v>32.200000000000003</v>
      </c>
      <c r="D827" s="78">
        <v>8803410</v>
      </c>
      <c r="E827" s="44"/>
    </row>
    <row r="828" spans="1:5">
      <c r="A828" s="44" t="s">
        <v>657</v>
      </c>
      <c r="B828" s="47">
        <v>244</v>
      </c>
      <c r="C828" s="47">
        <v>32.200000000000003</v>
      </c>
      <c r="D828" s="78">
        <v>8511316</v>
      </c>
      <c r="E828" s="44"/>
    </row>
    <row r="829" spans="1:5">
      <c r="A829" s="44" t="s">
        <v>1431</v>
      </c>
      <c r="B829" s="47">
        <v>207.4</v>
      </c>
      <c r="C829" s="47">
        <v>29.8</v>
      </c>
      <c r="D829" s="78" t="s">
        <v>1432</v>
      </c>
      <c r="E829" s="44">
        <v>11.42</v>
      </c>
    </row>
    <row r="830" spans="1:5">
      <c r="A830" s="44" t="s">
        <v>658</v>
      </c>
      <c r="B830" s="47">
        <v>294.10000000000002</v>
      </c>
      <c r="C830" s="47">
        <v>32.200000000000003</v>
      </c>
      <c r="D830" s="78">
        <v>9141297</v>
      </c>
      <c r="E830" s="44"/>
    </row>
    <row r="831" spans="1:5">
      <c r="A831" s="44" t="s">
        <v>1433</v>
      </c>
      <c r="B831" s="47">
        <v>293.8</v>
      </c>
      <c r="C831" s="47">
        <v>40</v>
      </c>
      <c r="D831" s="78" t="s">
        <v>1434</v>
      </c>
      <c r="E831" s="44">
        <v>15.1769</v>
      </c>
    </row>
    <row r="832" spans="1:5">
      <c r="A832" s="44" t="s">
        <v>1435</v>
      </c>
      <c r="B832" s="47">
        <v>207.4</v>
      </c>
      <c r="C832" s="47">
        <v>29.8</v>
      </c>
      <c r="D832" s="78" t="s">
        <v>1436</v>
      </c>
      <c r="E832" s="44">
        <v>11.4</v>
      </c>
    </row>
    <row r="833" spans="1:5">
      <c r="A833" s="44" t="s">
        <v>659</v>
      </c>
      <c r="B833" s="47">
        <v>293.5</v>
      </c>
      <c r="C833" s="47">
        <v>32.200000000000003</v>
      </c>
      <c r="D833" s="78">
        <v>9103702</v>
      </c>
      <c r="E833" s="44"/>
    </row>
    <row r="834" spans="1:5">
      <c r="A834" s="44" t="s">
        <v>660</v>
      </c>
      <c r="B834" s="47">
        <v>241.1</v>
      </c>
      <c r="C834" s="47">
        <v>32.200000000000003</v>
      </c>
      <c r="D834" s="78">
        <v>8517891</v>
      </c>
      <c r="E834" s="44"/>
    </row>
    <row r="835" spans="1:5">
      <c r="A835" s="44" t="s">
        <v>661</v>
      </c>
      <c r="B835" s="47">
        <v>259.60000000000002</v>
      </c>
      <c r="C835" s="47">
        <v>32.200000000000003</v>
      </c>
      <c r="D835" s="78" t="s">
        <v>1437</v>
      </c>
      <c r="E835" s="44">
        <v>13.02</v>
      </c>
    </row>
    <row r="836" spans="1:5">
      <c r="A836" s="44" t="s">
        <v>662</v>
      </c>
      <c r="B836" s="47">
        <v>257.8</v>
      </c>
      <c r="C836" s="47">
        <v>32.200000000000003</v>
      </c>
      <c r="D836" s="78">
        <v>9237151</v>
      </c>
      <c r="E836" s="44"/>
    </row>
    <row r="837" spans="1:5">
      <c r="A837" s="44" t="s">
        <v>663</v>
      </c>
      <c r="B837" s="47">
        <v>292.10000000000002</v>
      </c>
      <c r="C837" s="47">
        <v>32.200000000000003</v>
      </c>
      <c r="D837" s="78">
        <v>9112571</v>
      </c>
      <c r="E837" s="44"/>
    </row>
    <row r="838" spans="1:5">
      <c r="A838" s="44" t="s">
        <v>664</v>
      </c>
      <c r="B838" s="47">
        <v>241.3</v>
      </c>
      <c r="C838" s="47">
        <v>32.200000000000003</v>
      </c>
      <c r="D838" s="78">
        <v>9608195</v>
      </c>
      <c r="E838" s="44"/>
    </row>
    <row r="839" spans="1:5">
      <c r="A839" s="44" t="s">
        <v>665</v>
      </c>
      <c r="B839" s="47">
        <v>240.8</v>
      </c>
      <c r="C839" s="47">
        <v>32.200000000000003</v>
      </c>
      <c r="D839" s="78">
        <v>8917778</v>
      </c>
      <c r="E839" s="44"/>
    </row>
    <row r="840" spans="1:5">
      <c r="A840" s="44" t="s">
        <v>666</v>
      </c>
      <c r="B840" s="47">
        <v>257.8</v>
      </c>
      <c r="C840" s="47">
        <v>32.200000000000003</v>
      </c>
      <c r="D840" s="78">
        <v>9232890</v>
      </c>
      <c r="E840" s="44"/>
    </row>
    <row r="841" spans="1:5">
      <c r="A841" s="44" t="s">
        <v>667</v>
      </c>
      <c r="B841" s="47">
        <v>276.5</v>
      </c>
      <c r="C841" s="47">
        <v>32.200000000000003</v>
      </c>
      <c r="D841" s="78">
        <v>9043756</v>
      </c>
      <c r="E841" s="44"/>
    </row>
    <row r="842" spans="1:5">
      <c r="A842" s="44" t="s">
        <v>1762</v>
      </c>
      <c r="B842" s="47">
        <v>146.69999999999999</v>
      </c>
      <c r="C842" s="47">
        <v>23.5</v>
      </c>
      <c r="D842" s="78" t="s">
        <v>1763</v>
      </c>
      <c r="E842" s="44">
        <v>8.65</v>
      </c>
    </row>
    <row r="843" spans="1:5">
      <c r="A843" s="44" t="s">
        <v>668</v>
      </c>
      <c r="B843" s="47">
        <v>275.10000000000002</v>
      </c>
      <c r="C843" s="47">
        <v>37</v>
      </c>
      <c r="D843" s="78">
        <v>9000493</v>
      </c>
      <c r="E843" s="44"/>
    </row>
    <row r="844" spans="1:5">
      <c r="A844" s="44" t="s">
        <v>1764</v>
      </c>
      <c r="B844" s="47">
        <v>335.7</v>
      </c>
      <c r="C844" s="47">
        <v>42.8</v>
      </c>
      <c r="D844" s="78" t="s">
        <v>1765</v>
      </c>
      <c r="E844" s="44">
        <v>16.781300000000002</v>
      </c>
    </row>
    <row r="845" spans="1:5">
      <c r="A845" s="44" t="s">
        <v>669</v>
      </c>
      <c r="B845" s="47">
        <v>242.6</v>
      </c>
      <c r="C845" s="47">
        <v>32.200000000000003</v>
      </c>
      <c r="D845" s="78">
        <v>8511184</v>
      </c>
      <c r="E845" s="44"/>
    </row>
    <row r="846" spans="1:5">
      <c r="A846" s="44" t="s">
        <v>670</v>
      </c>
      <c r="B846" s="47">
        <v>158.30000000000001</v>
      </c>
      <c r="C846" s="47">
        <v>23.1</v>
      </c>
      <c r="D846" s="78">
        <v>8120820</v>
      </c>
      <c r="E846" s="44"/>
    </row>
    <row r="847" spans="1:5">
      <c r="A847" s="44" t="s">
        <v>671</v>
      </c>
      <c r="B847" s="47">
        <v>275</v>
      </c>
      <c r="C847" s="47">
        <v>32.200000000000003</v>
      </c>
      <c r="D847" s="78">
        <v>9320427</v>
      </c>
      <c r="E847" s="44"/>
    </row>
    <row r="848" spans="1:5">
      <c r="A848" s="44" t="s">
        <v>672</v>
      </c>
      <c r="B848" s="47">
        <v>259.5</v>
      </c>
      <c r="C848" s="47">
        <v>32.200000000000003</v>
      </c>
      <c r="D848" s="78">
        <v>9202663</v>
      </c>
      <c r="E848" s="44"/>
    </row>
    <row r="849" spans="1:5">
      <c r="A849" s="44" t="s">
        <v>1438</v>
      </c>
      <c r="B849" s="47">
        <v>299.89999999999998</v>
      </c>
      <c r="C849" s="47">
        <v>42.8</v>
      </c>
      <c r="D849" s="78" t="s">
        <v>1439</v>
      </c>
      <c r="E849" s="44">
        <v>15.8613</v>
      </c>
    </row>
    <row r="850" spans="1:5">
      <c r="A850" s="44" t="s">
        <v>1440</v>
      </c>
      <c r="B850" s="47">
        <v>154.9</v>
      </c>
      <c r="C850" s="47">
        <v>23.1</v>
      </c>
      <c r="D850" s="78" t="s">
        <v>1441</v>
      </c>
      <c r="E850" s="44">
        <v>10</v>
      </c>
    </row>
    <row r="851" spans="1:5">
      <c r="A851" s="44" t="s">
        <v>1442</v>
      </c>
      <c r="B851" s="47">
        <v>210.9</v>
      </c>
      <c r="C851" s="47">
        <v>32.299999999999997</v>
      </c>
      <c r="D851" s="78" t="s">
        <v>1443</v>
      </c>
      <c r="E851" s="44">
        <v>12</v>
      </c>
    </row>
    <row r="852" spans="1:5">
      <c r="A852" s="44" t="s">
        <v>673</v>
      </c>
      <c r="B852" s="47">
        <v>235.6</v>
      </c>
      <c r="C852" s="47">
        <v>32.200000000000003</v>
      </c>
      <c r="D852" s="78">
        <v>8818180</v>
      </c>
      <c r="E852" s="44"/>
    </row>
    <row r="853" spans="1:5">
      <c r="A853" s="44" t="s">
        <v>1444</v>
      </c>
      <c r="B853" s="47">
        <v>187.2</v>
      </c>
      <c r="C853" s="47">
        <v>30</v>
      </c>
      <c r="D853" s="78" t="s">
        <v>1445</v>
      </c>
      <c r="E853" s="44">
        <v>11.5</v>
      </c>
    </row>
    <row r="854" spans="1:5">
      <c r="A854" s="44" t="s">
        <v>674</v>
      </c>
      <c r="B854" s="47">
        <v>294.10000000000002</v>
      </c>
      <c r="C854" s="47">
        <v>32.200000000000003</v>
      </c>
      <c r="D854" s="78">
        <v>9181651</v>
      </c>
      <c r="E854" s="44"/>
    </row>
    <row r="855" spans="1:5">
      <c r="A855" s="44" t="s">
        <v>675</v>
      </c>
      <c r="B855" s="47">
        <v>242.8</v>
      </c>
      <c r="C855" s="47">
        <v>32.200000000000003</v>
      </c>
      <c r="D855" s="78">
        <v>9110975</v>
      </c>
      <c r="E855" s="44"/>
    </row>
    <row r="856" spans="1:5">
      <c r="A856" s="44" t="s">
        <v>676</v>
      </c>
      <c r="B856" s="47">
        <v>198.8</v>
      </c>
      <c r="C856" s="47">
        <v>32.200000000000003</v>
      </c>
      <c r="D856" s="78">
        <v>8420907</v>
      </c>
      <c r="E856" s="44"/>
    </row>
    <row r="857" spans="1:5">
      <c r="A857" s="44" t="s">
        <v>677</v>
      </c>
      <c r="B857" s="47">
        <v>244.6</v>
      </c>
      <c r="C857" s="47">
        <v>32.200000000000003</v>
      </c>
      <c r="D857" s="78">
        <v>8709169</v>
      </c>
      <c r="E857" s="44"/>
    </row>
    <row r="858" spans="1:5">
      <c r="A858" s="44" t="s">
        <v>1446</v>
      </c>
      <c r="B858" s="47">
        <v>336.7</v>
      </c>
      <c r="C858" s="47">
        <v>45.6</v>
      </c>
      <c r="D858" s="78" t="s">
        <v>1447</v>
      </c>
      <c r="E858" s="44">
        <v>17.347300000000001</v>
      </c>
    </row>
    <row r="859" spans="1:5">
      <c r="A859" s="44" t="s">
        <v>1448</v>
      </c>
      <c r="B859" s="47">
        <v>332.9</v>
      </c>
      <c r="C859" s="47">
        <v>43.3</v>
      </c>
      <c r="D859" s="78" t="s">
        <v>1449</v>
      </c>
      <c r="E859" s="44">
        <v>16.808499999999999</v>
      </c>
    </row>
    <row r="860" spans="1:5">
      <c r="A860" s="44" t="s">
        <v>1766</v>
      </c>
      <c r="B860" s="47">
        <v>303.8</v>
      </c>
      <c r="C860" s="47">
        <v>40</v>
      </c>
      <c r="D860" s="78" t="s">
        <v>1767</v>
      </c>
      <c r="E860" s="44">
        <v>15.4331</v>
      </c>
    </row>
    <row r="861" spans="1:5">
      <c r="A861" s="44" t="s">
        <v>678</v>
      </c>
      <c r="B861" s="47">
        <v>274.7</v>
      </c>
      <c r="C861" s="47">
        <v>40</v>
      </c>
      <c r="D861" s="78"/>
      <c r="E861" s="44"/>
    </row>
    <row r="862" spans="1:5">
      <c r="A862" s="44" t="s">
        <v>679</v>
      </c>
      <c r="B862" s="47">
        <v>239.8</v>
      </c>
      <c r="C862" s="47">
        <v>32.200000000000003</v>
      </c>
      <c r="D862" s="78">
        <v>9062960</v>
      </c>
      <c r="E862" s="44"/>
    </row>
    <row r="863" spans="1:5">
      <c r="A863" s="44" t="s">
        <v>680</v>
      </c>
      <c r="B863" s="47">
        <v>192.5</v>
      </c>
      <c r="C863" s="47">
        <v>32.200000000000003</v>
      </c>
      <c r="D863" s="78">
        <v>9124500</v>
      </c>
      <c r="E863" s="44"/>
    </row>
    <row r="864" spans="1:5">
      <c r="A864" s="44" t="s">
        <v>681</v>
      </c>
      <c r="B864" s="47">
        <v>202</v>
      </c>
      <c r="C864" s="47">
        <v>32.299999999999997</v>
      </c>
      <c r="D864" s="78" t="s">
        <v>1450</v>
      </c>
      <c r="E864" s="44">
        <v>13.5</v>
      </c>
    </row>
    <row r="865" spans="1:5">
      <c r="A865" s="44" t="s">
        <v>1451</v>
      </c>
      <c r="B865" s="47">
        <v>277.3</v>
      </c>
      <c r="C865" s="47">
        <v>40</v>
      </c>
      <c r="D865" s="78" t="s">
        <v>1452</v>
      </c>
      <c r="E865" s="44">
        <v>14.7446</v>
      </c>
    </row>
    <row r="866" spans="1:5">
      <c r="A866" s="44" t="s">
        <v>682</v>
      </c>
      <c r="B866" s="47">
        <v>300</v>
      </c>
      <c r="C866" s="47">
        <v>40</v>
      </c>
      <c r="D866" s="78">
        <v>9225665</v>
      </c>
      <c r="E866" s="44"/>
    </row>
    <row r="867" spans="1:5">
      <c r="A867" s="44" t="s">
        <v>683</v>
      </c>
      <c r="B867" s="47">
        <v>241.3</v>
      </c>
      <c r="C867" s="47">
        <v>32.200000000000003</v>
      </c>
      <c r="D867" s="78">
        <v>8608200</v>
      </c>
      <c r="E867" s="44"/>
    </row>
    <row r="868" spans="1:5">
      <c r="A868" s="44" t="s">
        <v>1453</v>
      </c>
      <c r="B868" s="47">
        <v>336.7</v>
      </c>
      <c r="C868" s="47">
        <v>45.6</v>
      </c>
      <c r="D868" s="78" t="s">
        <v>1454</v>
      </c>
      <c r="E868" s="44">
        <v>17.347300000000001</v>
      </c>
    </row>
    <row r="869" spans="1:5">
      <c r="A869" s="44" t="s">
        <v>684</v>
      </c>
      <c r="B869" s="47">
        <v>241.1</v>
      </c>
      <c r="C869" s="47">
        <v>32.200000000000003</v>
      </c>
      <c r="D869" s="78">
        <v>8502884</v>
      </c>
      <c r="E869" s="44"/>
    </row>
    <row r="870" spans="1:5">
      <c r="A870" s="44" t="s">
        <v>685</v>
      </c>
      <c r="B870" s="47">
        <v>132.6</v>
      </c>
      <c r="C870" s="47">
        <v>19.2</v>
      </c>
      <c r="D870" s="78">
        <v>9264726</v>
      </c>
      <c r="E870" s="44"/>
    </row>
    <row r="871" spans="1:5">
      <c r="A871" s="44" t="s">
        <v>686</v>
      </c>
      <c r="B871" s="47">
        <v>304</v>
      </c>
      <c r="C871" s="47">
        <v>40</v>
      </c>
      <c r="D871" s="78"/>
      <c r="E871" s="44"/>
    </row>
    <row r="872" spans="1:5">
      <c r="A872" s="44" t="s">
        <v>687</v>
      </c>
      <c r="B872" s="47">
        <v>241.1</v>
      </c>
      <c r="C872" s="47">
        <v>32.200000000000003</v>
      </c>
      <c r="D872" s="78">
        <v>8714217</v>
      </c>
      <c r="E872" s="44"/>
    </row>
    <row r="873" spans="1:5">
      <c r="A873" s="44" t="s">
        <v>1455</v>
      </c>
      <c r="B873" s="47">
        <v>300</v>
      </c>
      <c r="C873" s="47">
        <v>40</v>
      </c>
      <c r="D873" s="78" t="s">
        <v>1456</v>
      </c>
      <c r="E873" s="44">
        <v>15.3362</v>
      </c>
    </row>
    <row r="874" spans="1:5">
      <c r="A874" s="44" t="s">
        <v>688</v>
      </c>
      <c r="B874" s="47">
        <v>292.10000000000002</v>
      </c>
      <c r="C874" s="47">
        <v>32.200000000000003</v>
      </c>
      <c r="D874" s="78">
        <v>9080613</v>
      </c>
      <c r="E874" s="44"/>
    </row>
    <row r="875" spans="1:5">
      <c r="A875" s="44" t="s">
        <v>689</v>
      </c>
      <c r="B875" s="47">
        <v>237</v>
      </c>
      <c r="C875" s="47">
        <v>32.200000000000003</v>
      </c>
      <c r="D875" s="78">
        <v>8918966</v>
      </c>
      <c r="E875" s="44"/>
    </row>
    <row r="876" spans="1:5">
      <c r="A876" s="44" t="s">
        <v>690</v>
      </c>
      <c r="B876" s="47">
        <v>294.10000000000002</v>
      </c>
      <c r="C876" s="47">
        <v>32.200000000000003</v>
      </c>
      <c r="D876" s="78"/>
      <c r="E876" s="44"/>
    </row>
    <row r="877" spans="1:5">
      <c r="A877" s="44" t="s">
        <v>691</v>
      </c>
      <c r="B877" s="47">
        <v>277.2</v>
      </c>
      <c r="C877" s="47">
        <v>40</v>
      </c>
      <c r="D877" s="78"/>
      <c r="E877" s="44"/>
    </row>
    <row r="878" spans="1:5">
      <c r="A878" s="44" t="s">
        <v>692</v>
      </c>
      <c r="B878" s="47">
        <v>243.5</v>
      </c>
      <c r="C878" s="47">
        <v>32.200000000000003</v>
      </c>
      <c r="D878" s="78">
        <v>9060637</v>
      </c>
      <c r="E878" s="44"/>
    </row>
    <row r="879" spans="1:5">
      <c r="A879" s="44" t="s">
        <v>693</v>
      </c>
      <c r="B879" s="47">
        <v>300</v>
      </c>
      <c r="C879" s="47">
        <v>40</v>
      </c>
      <c r="D879" s="78"/>
      <c r="E879" s="44"/>
    </row>
    <row r="880" spans="1:5">
      <c r="A880" s="44" t="s">
        <v>694</v>
      </c>
      <c r="B880" s="47">
        <v>242.1</v>
      </c>
      <c r="C880" s="47">
        <v>32.200000000000003</v>
      </c>
      <c r="D880" s="78">
        <v>8714190</v>
      </c>
      <c r="E880" s="44"/>
    </row>
    <row r="881" spans="1:5">
      <c r="A881" s="44" t="s">
        <v>1768</v>
      </c>
      <c r="B881" s="47">
        <v>303.89999999999998</v>
      </c>
      <c r="C881" s="47">
        <v>40</v>
      </c>
      <c r="D881" s="78" t="s">
        <v>1769</v>
      </c>
      <c r="E881" s="44">
        <v>15.435600000000001</v>
      </c>
    </row>
    <row r="882" spans="1:5">
      <c r="A882" s="44" t="s">
        <v>1457</v>
      </c>
      <c r="B882" s="47">
        <v>212.6</v>
      </c>
      <c r="C882" s="47">
        <v>32.200000000000003</v>
      </c>
      <c r="D882" s="78">
        <v>9440306</v>
      </c>
      <c r="E882" s="44">
        <v>12.5</v>
      </c>
    </row>
    <row r="883" spans="1:5">
      <c r="A883" s="44" t="s">
        <v>695</v>
      </c>
      <c r="B883" s="47">
        <v>300</v>
      </c>
      <c r="C883" s="47">
        <v>37</v>
      </c>
      <c r="D883" s="78">
        <v>9074042</v>
      </c>
      <c r="E883" s="44"/>
    </row>
    <row r="884" spans="1:5">
      <c r="A884" s="44" t="s">
        <v>1458</v>
      </c>
      <c r="B884" s="47">
        <v>304</v>
      </c>
      <c r="C884" s="47">
        <v>40</v>
      </c>
      <c r="D884" s="78" t="s">
        <v>1770</v>
      </c>
      <c r="E884" s="44">
        <v>15.4381</v>
      </c>
    </row>
    <row r="885" spans="1:5">
      <c r="A885" s="44" t="s">
        <v>696</v>
      </c>
      <c r="B885" s="47">
        <v>242.8</v>
      </c>
      <c r="C885" s="47">
        <v>32.200000000000003</v>
      </c>
      <c r="D885" s="78">
        <v>9060649</v>
      </c>
      <c r="E885" s="44"/>
    </row>
    <row r="886" spans="1:5">
      <c r="A886" s="44" t="s">
        <v>697</v>
      </c>
      <c r="B886" s="47">
        <v>275</v>
      </c>
      <c r="C886" s="47">
        <v>32.200000000000003</v>
      </c>
      <c r="D886" s="78">
        <v>9349796</v>
      </c>
      <c r="E886" s="44"/>
    </row>
    <row r="887" spans="1:5">
      <c r="A887" s="44" t="s">
        <v>698</v>
      </c>
      <c r="B887" s="47">
        <v>244</v>
      </c>
      <c r="C887" s="47">
        <v>32.200000000000003</v>
      </c>
      <c r="D887" s="78">
        <v>8410940</v>
      </c>
      <c r="E887" s="44"/>
    </row>
    <row r="888" spans="1:5">
      <c r="A888" s="44" t="s">
        <v>699</v>
      </c>
      <c r="B888" s="47">
        <v>237</v>
      </c>
      <c r="C888" s="47">
        <v>32.200000000000003</v>
      </c>
      <c r="D888" s="78">
        <v>8918954</v>
      </c>
      <c r="E888" s="44"/>
    </row>
    <row r="889" spans="1:5">
      <c r="A889" s="44" t="s">
        <v>700</v>
      </c>
      <c r="B889" s="47">
        <v>294</v>
      </c>
      <c r="C889" s="47">
        <v>32.200000000000003</v>
      </c>
      <c r="D889" s="78">
        <v>9278155</v>
      </c>
      <c r="E889" s="44"/>
    </row>
    <row r="890" spans="1:5">
      <c r="A890" s="44" t="s">
        <v>701</v>
      </c>
      <c r="B890" s="47">
        <v>202</v>
      </c>
      <c r="C890" s="47">
        <v>32.200000000000003</v>
      </c>
      <c r="D890" s="78">
        <v>9051492</v>
      </c>
      <c r="E890" s="44"/>
    </row>
    <row r="891" spans="1:5">
      <c r="A891" s="44" t="s">
        <v>702</v>
      </c>
      <c r="B891" s="47">
        <v>241.1</v>
      </c>
      <c r="C891" s="47">
        <v>32.200000000000003</v>
      </c>
      <c r="D891" s="78">
        <v>8419702</v>
      </c>
      <c r="E891" s="44"/>
    </row>
    <row r="892" spans="1:5">
      <c r="A892" s="44" t="s">
        <v>703</v>
      </c>
      <c r="B892" s="47">
        <v>244</v>
      </c>
      <c r="C892" s="47">
        <v>32.200000000000003</v>
      </c>
      <c r="D892" s="78">
        <v>8511299</v>
      </c>
      <c r="E892" s="44"/>
    </row>
    <row r="893" spans="1:5">
      <c r="A893" s="44" t="s">
        <v>1459</v>
      </c>
      <c r="B893" s="47">
        <v>210.9</v>
      </c>
      <c r="C893" s="47">
        <v>32.299999999999997</v>
      </c>
      <c r="D893" s="78" t="s">
        <v>1460</v>
      </c>
      <c r="E893" s="44">
        <v>12</v>
      </c>
    </row>
    <row r="894" spans="1:5">
      <c r="A894" s="44" t="s">
        <v>704</v>
      </c>
      <c r="B894" s="47">
        <v>248.6</v>
      </c>
      <c r="C894" s="47">
        <v>32.200000000000003</v>
      </c>
      <c r="D894" s="78"/>
      <c r="E894" s="44"/>
    </row>
    <row r="895" spans="1:5">
      <c r="A895" s="44" t="s">
        <v>705</v>
      </c>
      <c r="B895" s="47">
        <v>251.2</v>
      </c>
      <c r="C895" s="47">
        <v>32</v>
      </c>
      <c r="D895" s="78">
        <v>9250464</v>
      </c>
      <c r="E895" s="44"/>
    </row>
    <row r="896" spans="1:5">
      <c r="A896" s="44" t="s">
        <v>1461</v>
      </c>
      <c r="B896" s="47">
        <v>293.8</v>
      </c>
      <c r="C896" s="47">
        <v>37.1</v>
      </c>
      <c r="D896" s="78" t="s">
        <v>1462</v>
      </c>
      <c r="E896" s="44">
        <v>14.616400000000001</v>
      </c>
    </row>
    <row r="897" spans="1:5">
      <c r="A897" s="44" t="s">
        <v>706</v>
      </c>
      <c r="B897" s="47">
        <v>334.1</v>
      </c>
      <c r="C897" s="47">
        <v>42.9</v>
      </c>
      <c r="D897" s="78">
        <v>9301483</v>
      </c>
      <c r="E897" s="44"/>
    </row>
    <row r="898" spans="1:5">
      <c r="A898" s="44" t="s">
        <v>1463</v>
      </c>
      <c r="B898" s="47">
        <v>207.9</v>
      </c>
      <c r="C898" s="47">
        <v>32.200000000000003</v>
      </c>
      <c r="D898" s="78">
        <v>9240328</v>
      </c>
      <c r="E898" s="44">
        <v>11.5</v>
      </c>
    </row>
    <row r="899" spans="1:5">
      <c r="A899" s="44" t="s">
        <v>707</v>
      </c>
      <c r="B899" s="47">
        <v>189.1</v>
      </c>
      <c r="C899" s="47">
        <v>32.200000000000003</v>
      </c>
      <c r="D899" s="78">
        <v>8124400</v>
      </c>
      <c r="E899" s="44"/>
    </row>
    <row r="900" spans="1:5">
      <c r="A900" s="44" t="s">
        <v>1464</v>
      </c>
      <c r="B900" s="47">
        <v>293.8</v>
      </c>
      <c r="C900" s="47">
        <v>37.1</v>
      </c>
      <c r="D900" s="78" t="s">
        <v>1465</v>
      </c>
      <c r="E900" s="44">
        <v>14.616400000000001</v>
      </c>
    </row>
    <row r="901" spans="1:5">
      <c r="A901" s="44" t="s">
        <v>708</v>
      </c>
      <c r="B901" s="47">
        <v>260.2</v>
      </c>
      <c r="C901" s="47">
        <v>32.200000000000003</v>
      </c>
      <c r="D901" s="78">
        <v>9253301</v>
      </c>
      <c r="E901" s="44"/>
    </row>
    <row r="902" spans="1:5">
      <c r="A902" s="44" t="s">
        <v>709</v>
      </c>
      <c r="B902" s="47">
        <v>244.2</v>
      </c>
      <c r="C902" s="47">
        <v>32.299999999999997</v>
      </c>
      <c r="D902" s="78" t="s">
        <v>1466</v>
      </c>
      <c r="E902" s="44">
        <v>13.7</v>
      </c>
    </row>
    <row r="903" spans="1:5">
      <c r="A903" s="44" t="s">
        <v>710</v>
      </c>
      <c r="B903" s="47">
        <v>259.5</v>
      </c>
      <c r="C903" s="47">
        <v>32.200000000000003</v>
      </c>
      <c r="D903" s="78">
        <v>9202651</v>
      </c>
      <c r="E903" s="44"/>
    </row>
    <row r="904" spans="1:5">
      <c r="A904" s="44" t="s">
        <v>1467</v>
      </c>
      <c r="B904" s="47">
        <v>294.10000000000002</v>
      </c>
      <c r="C904" s="47">
        <v>32.200000000000003</v>
      </c>
      <c r="D904" s="78" t="s">
        <v>1468</v>
      </c>
      <c r="E904" s="44">
        <v>13.624000000000001</v>
      </c>
    </row>
    <row r="905" spans="1:5">
      <c r="A905" s="44" t="s">
        <v>1469</v>
      </c>
      <c r="B905" s="47">
        <v>242.6</v>
      </c>
      <c r="C905" s="47">
        <v>32.200000000000003</v>
      </c>
      <c r="D905" s="78" t="s">
        <v>1470</v>
      </c>
      <c r="E905" s="44">
        <v>12.373799999999999</v>
      </c>
    </row>
    <row r="906" spans="1:5">
      <c r="A906" s="44" t="s">
        <v>1471</v>
      </c>
      <c r="B906" s="47">
        <v>228.6</v>
      </c>
      <c r="C906" s="47">
        <v>32.200000000000003</v>
      </c>
      <c r="D906" s="78">
        <v>9401166</v>
      </c>
      <c r="E906" s="44">
        <v>12.0114</v>
      </c>
    </row>
    <row r="907" spans="1:5">
      <c r="A907" s="44" t="s">
        <v>711</v>
      </c>
      <c r="B907" s="47">
        <v>292.2</v>
      </c>
      <c r="C907" s="47">
        <v>32.200000000000003</v>
      </c>
      <c r="D907" s="78">
        <v>9079547</v>
      </c>
      <c r="E907" s="44"/>
    </row>
    <row r="908" spans="1:5">
      <c r="A908" s="44" t="s">
        <v>1472</v>
      </c>
      <c r="B908" s="47">
        <v>274.60000000000002</v>
      </c>
      <c r="C908" s="47">
        <v>40</v>
      </c>
      <c r="D908" s="78" t="s">
        <v>1473</v>
      </c>
      <c r="E908" s="44">
        <v>14.672599999999999</v>
      </c>
    </row>
    <row r="909" spans="1:5">
      <c r="A909" s="44" t="s">
        <v>712</v>
      </c>
      <c r="B909" s="47">
        <v>273.7</v>
      </c>
      <c r="C909" s="47">
        <v>32.200000000000003</v>
      </c>
      <c r="D909" s="78">
        <v>9203954</v>
      </c>
      <c r="E909" s="44"/>
    </row>
    <row r="910" spans="1:5">
      <c r="A910" s="44" t="s">
        <v>713</v>
      </c>
      <c r="B910" s="47">
        <v>237</v>
      </c>
      <c r="C910" s="47">
        <v>32.200000000000003</v>
      </c>
      <c r="D910" s="78">
        <v>8913411</v>
      </c>
      <c r="E910" s="44"/>
    </row>
    <row r="911" spans="1:5">
      <c r="A911" s="44" t="s">
        <v>714</v>
      </c>
      <c r="B911" s="47">
        <v>294.10000000000002</v>
      </c>
      <c r="C911" s="47">
        <v>32.200000000000003</v>
      </c>
      <c r="D911" s="78">
        <v>9147071</v>
      </c>
      <c r="E911" s="44"/>
    </row>
    <row r="912" spans="1:5">
      <c r="A912" s="44" t="s">
        <v>715</v>
      </c>
      <c r="B912" s="47">
        <v>294.10000000000002</v>
      </c>
      <c r="C912" s="47">
        <v>32.200000000000003</v>
      </c>
      <c r="D912" s="78">
        <v>9181675</v>
      </c>
      <c r="E912" s="44"/>
    </row>
    <row r="913" spans="1:5">
      <c r="A913" s="44" t="s">
        <v>716</v>
      </c>
      <c r="B913" s="47">
        <v>241.1</v>
      </c>
      <c r="C913" s="47">
        <v>32.200000000000003</v>
      </c>
      <c r="D913" s="78">
        <v>8502896</v>
      </c>
      <c r="E913" s="44"/>
    </row>
    <row r="914" spans="1:5">
      <c r="A914" s="44" t="s">
        <v>1474</v>
      </c>
      <c r="B914" s="47">
        <v>207.4</v>
      </c>
      <c r="C914" s="47">
        <v>29.8</v>
      </c>
      <c r="D914" s="78" t="s">
        <v>1475</v>
      </c>
      <c r="E914" s="44">
        <v>11.42</v>
      </c>
    </row>
    <row r="915" spans="1:5">
      <c r="A915" s="44" t="s">
        <v>717</v>
      </c>
      <c r="B915" s="47">
        <v>237</v>
      </c>
      <c r="C915" s="47">
        <v>32.200000000000003</v>
      </c>
      <c r="D915" s="78">
        <v>8913461</v>
      </c>
      <c r="E915" s="44"/>
    </row>
    <row r="916" spans="1:5">
      <c r="A916" s="44" t="s">
        <v>718</v>
      </c>
      <c r="B916" s="47">
        <v>244</v>
      </c>
      <c r="C916" s="47">
        <v>32.200000000000003</v>
      </c>
      <c r="D916" s="78">
        <v>8511328</v>
      </c>
      <c r="E916" s="44"/>
    </row>
    <row r="917" spans="1:5">
      <c r="A917" s="44" t="s">
        <v>719</v>
      </c>
      <c r="B917" s="47">
        <v>275.10000000000002</v>
      </c>
      <c r="C917" s="47">
        <v>37.1</v>
      </c>
      <c r="D917" s="78" t="s">
        <v>1476</v>
      </c>
      <c r="E917" s="44">
        <v>14.143599999999999</v>
      </c>
    </row>
    <row r="918" spans="1:5">
      <c r="A918" s="44" t="s">
        <v>720</v>
      </c>
      <c r="B918" s="47">
        <v>149.5</v>
      </c>
      <c r="C918" s="47">
        <v>22.6</v>
      </c>
      <c r="D918" s="78">
        <v>9180968</v>
      </c>
      <c r="E918" s="44"/>
    </row>
    <row r="919" spans="1:5">
      <c r="A919" s="44" t="s">
        <v>1477</v>
      </c>
      <c r="B919" s="47">
        <v>330</v>
      </c>
      <c r="C919" s="47">
        <v>48.2</v>
      </c>
      <c r="D919" s="78" t="s">
        <v>1478</v>
      </c>
      <c r="E919" s="44">
        <v>17.656700000000001</v>
      </c>
    </row>
    <row r="920" spans="1:5">
      <c r="A920" s="44" t="s">
        <v>1479</v>
      </c>
      <c r="B920" s="47">
        <v>336.7</v>
      </c>
      <c r="C920" s="47">
        <v>45.6</v>
      </c>
      <c r="D920" s="78" t="s">
        <v>1480</v>
      </c>
      <c r="E920" s="44">
        <v>17.347300000000001</v>
      </c>
    </row>
    <row r="921" spans="1:5">
      <c r="A921" s="44" t="s">
        <v>721</v>
      </c>
      <c r="B921" s="47">
        <v>274.89999999999998</v>
      </c>
      <c r="C921" s="47">
        <v>32</v>
      </c>
      <c r="D921" s="78" t="s">
        <v>1481</v>
      </c>
      <c r="E921" s="44">
        <v>13.130800000000001</v>
      </c>
    </row>
    <row r="922" spans="1:5">
      <c r="A922" s="44" t="s">
        <v>722</v>
      </c>
      <c r="B922" s="47">
        <v>242.8</v>
      </c>
      <c r="C922" s="47">
        <v>32.200000000000003</v>
      </c>
      <c r="D922" s="78">
        <v>9073062</v>
      </c>
      <c r="E922" s="44"/>
    </row>
    <row r="923" spans="1:5">
      <c r="A923" s="44" t="s">
        <v>1482</v>
      </c>
      <c r="B923" s="47">
        <v>333.3</v>
      </c>
      <c r="C923" s="47">
        <v>50.4</v>
      </c>
      <c r="D923" s="78" t="s">
        <v>1483</v>
      </c>
      <c r="E923" s="44">
        <v>18.145199999999999</v>
      </c>
    </row>
    <row r="924" spans="1:5">
      <c r="A924" s="44" t="s">
        <v>723</v>
      </c>
      <c r="B924" s="47">
        <v>237</v>
      </c>
      <c r="C924" s="47">
        <v>32.200000000000003</v>
      </c>
      <c r="D924" s="78">
        <v>8918978</v>
      </c>
      <c r="E924" s="44"/>
    </row>
    <row r="925" spans="1:5">
      <c r="A925" s="44" t="s">
        <v>724</v>
      </c>
      <c r="B925" s="47">
        <v>336.7</v>
      </c>
      <c r="C925" s="47">
        <v>45.5</v>
      </c>
      <c r="D925" s="78">
        <v>9290543</v>
      </c>
      <c r="E925" s="44"/>
    </row>
    <row r="926" spans="1:5">
      <c r="A926" s="44" t="s">
        <v>725</v>
      </c>
      <c r="B926" s="47">
        <v>294.10000000000002</v>
      </c>
      <c r="C926" s="47">
        <v>32.200000000000003</v>
      </c>
      <c r="D926" s="78">
        <v>9141261</v>
      </c>
      <c r="E926" s="44"/>
    </row>
    <row r="927" spans="1:5">
      <c r="A927" s="44" t="s">
        <v>726</v>
      </c>
      <c r="B927" s="47">
        <v>215.6</v>
      </c>
      <c r="C927" s="47">
        <v>32.200000000000003</v>
      </c>
      <c r="D927" s="78">
        <v>9008574</v>
      </c>
      <c r="E927" s="44"/>
    </row>
    <row r="928" spans="1:5">
      <c r="A928" s="44" t="s">
        <v>727</v>
      </c>
      <c r="B928" s="47">
        <v>261</v>
      </c>
      <c r="C928" s="47">
        <v>32.200000000000003</v>
      </c>
      <c r="D928" s="78">
        <v>8212635</v>
      </c>
      <c r="E928" s="44"/>
    </row>
    <row r="929" spans="1:5">
      <c r="A929" s="44" t="s">
        <v>1484</v>
      </c>
      <c r="B929" s="47">
        <v>322.89999999999998</v>
      </c>
      <c r="C929" s="47">
        <v>42.8</v>
      </c>
      <c r="D929" s="78" t="s">
        <v>1485</v>
      </c>
      <c r="E929" s="44">
        <v>16.458300000000001</v>
      </c>
    </row>
    <row r="930" spans="1:5">
      <c r="A930" s="44" t="s">
        <v>1486</v>
      </c>
      <c r="B930" s="47">
        <v>334.1</v>
      </c>
      <c r="C930" s="47">
        <v>42.8</v>
      </c>
      <c r="D930" s="78" t="s">
        <v>1487</v>
      </c>
      <c r="E930" s="44">
        <v>16.741299999999999</v>
      </c>
    </row>
    <row r="931" spans="1:5">
      <c r="A931" s="44" t="s">
        <v>728</v>
      </c>
      <c r="B931" s="47">
        <v>249</v>
      </c>
      <c r="C931" s="47">
        <v>32.200000000000003</v>
      </c>
      <c r="D931" s="78">
        <v>8512243</v>
      </c>
      <c r="E931" s="44"/>
    </row>
    <row r="932" spans="1:5">
      <c r="A932" s="44" t="s">
        <v>1771</v>
      </c>
      <c r="B932" s="47">
        <v>334.1</v>
      </c>
      <c r="C932" s="47">
        <v>42.8</v>
      </c>
      <c r="D932" s="78" t="s">
        <v>1772</v>
      </c>
      <c r="E932" s="44">
        <v>16.741299999999999</v>
      </c>
    </row>
    <row r="933" spans="1:5">
      <c r="A933" s="44" t="s">
        <v>1488</v>
      </c>
      <c r="B933" s="47">
        <v>332</v>
      </c>
      <c r="C933" s="47">
        <v>43.2</v>
      </c>
      <c r="D933" s="78" t="s">
        <v>1489</v>
      </c>
      <c r="E933" s="44">
        <v>16.766400000000001</v>
      </c>
    </row>
    <row r="934" spans="1:5">
      <c r="A934" s="44" t="s">
        <v>729</v>
      </c>
      <c r="B934" s="47">
        <v>294.10000000000002</v>
      </c>
      <c r="C934" s="47">
        <v>32.200000000000003</v>
      </c>
      <c r="D934" s="78">
        <v>9141285</v>
      </c>
      <c r="E934" s="44"/>
    </row>
    <row r="935" spans="1:5">
      <c r="A935" s="44" t="s">
        <v>730</v>
      </c>
      <c r="B935" s="47">
        <v>257.8</v>
      </c>
      <c r="C935" s="47">
        <v>32.200000000000003</v>
      </c>
      <c r="D935" s="78">
        <v>9243306</v>
      </c>
      <c r="E935" s="44"/>
    </row>
    <row r="936" spans="1:5">
      <c r="A936" s="44" t="s">
        <v>731</v>
      </c>
      <c r="B936" s="47">
        <v>293.5</v>
      </c>
      <c r="C936" s="47">
        <v>32.200000000000003</v>
      </c>
      <c r="D936" s="78">
        <v>9103697</v>
      </c>
      <c r="E936" s="44"/>
    </row>
    <row r="937" spans="1:5">
      <c r="A937" s="44" t="s">
        <v>732</v>
      </c>
      <c r="B937" s="47">
        <v>294.10000000000002</v>
      </c>
      <c r="C937" s="47">
        <v>32.200000000000003</v>
      </c>
      <c r="D937" s="78">
        <v>8618293</v>
      </c>
      <c r="E937" s="44"/>
    </row>
    <row r="938" spans="1:5">
      <c r="A938" s="44" t="s">
        <v>733</v>
      </c>
      <c r="B938" s="47">
        <v>277.2</v>
      </c>
      <c r="C938" s="47">
        <v>40</v>
      </c>
      <c r="D938" s="78">
        <v>9238739</v>
      </c>
      <c r="E938" s="44"/>
    </row>
    <row r="939" spans="1:5">
      <c r="A939" s="44" t="s">
        <v>734</v>
      </c>
      <c r="B939" s="47">
        <v>260.2</v>
      </c>
      <c r="C939" s="47">
        <v>32.200000000000003</v>
      </c>
      <c r="D939" s="78">
        <v>9253296</v>
      </c>
      <c r="E939" s="44"/>
    </row>
    <row r="940" spans="1:5">
      <c r="A940" s="44" t="s">
        <v>1490</v>
      </c>
      <c r="B940" s="47">
        <v>129.5</v>
      </c>
      <c r="C940" s="47">
        <v>19.399999999999999</v>
      </c>
      <c r="D940" s="78" t="s">
        <v>1491</v>
      </c>
      <c r="E940" s="44">
        <v>7.7874999999999996</v>
      </c>
    </row>
    <row r="941" spans="1:5">
      <c r="A941" s="44" t="s">
        <v>971</v>
      </c>
      <c r="B941" s="47">
        <v>132.53</v>
      </c>
      <c r="C941" s="47">
        <v>21</v>
      </c>
      <c r="D941" s="78">
        <v>9403243</v>
      </c>
      <c r="E941" s="44"/>
    </row>
    <row r="942" spans="1:5">
      <c r="A942" s="44" t="s">
        <v>1492</v>
      </c>
      <c r="B942" s="47">
        <v>190</v>
      </c>
      <c r="C942" s="47">
        <v>32.299999999999997</v>
      </c>
      <c r="D942" s="78" t="s">
        <v>1493</v>
      </c>
      <c r="E942" s="44">
        <v>13.02</v>
      </c>
    </row>
    <row r="943" spans="1:5">
      <c r="A943" s="44" t="s">
        <v>735</v>
      </c>
      <c r="B943" s="47">
        <v>294.10000000000002</v>
      </c>
      <c r="C943" s="47">
        <v>32.200000000000003</v>
      </c>
      <c r="D943" s="78">
        <v>8819952</v>
      </c>
      <c r="E943" s="44"/>
    </row>
    <row r="944" spans="1:5">
      <c r="A944" s="44" t="s">
        <v>736</v>
      </c>
      <c r="B944" s="47">
        <v>207.3</v>
      </c>
      <c r="C944" s="47">
        <v>29.8</v>
      </c>
      <c r="D944" s="78">
        <v>9305881</v>
      </c>
      <c r="E944" s="44"/>
    </row>
    <row r="945" spans="1:5">
      <c r="A945" s="44" t="s">
        <v>737</v>
      </c>
      <c r="B945" s="47">
        <v>180.5</v>
      </c>
      <c r="C945" s="47">
        <v>29.2</v>
      </c>
      <c r="D945" s="78">
        <v>9200938</v>
      </c>
      <c r="E945" s="44"/>
    </row>
    <row r="946" spans="1:5">
      <c r="A946" s="44" t="s">
        <v>738</v>
      </c>
      <c r="B946" s="47">
        <v>189.8</v>
      </c>
      <c r="C946" s="47">
        <v>32.200000000000003</v>
      </c>
      <c r="D946" s="78">
        <v>9213143</v>
      </c>
      <c r="E946" s="44"/>
    </row>
    <row r="947" spans="1:5">
      <c r="A947" s="44" t="s">
        <v>1494</v>
      </c>
      <c r="B947" s="47">
        <v>180</v>
      </c>
      <c r="C947" s="47">
        <v>30</v>
      </c>
      <c r="D947" s="78" t="s">
        <v>1495</v>
      </c>
      <c r="E947" s="44">
        <v>10.2879</v>
      </c>
    </row>
    <row r="948" spans="1:5">
      <c r="A948" s="44" t="s">
        <v>739</v>
      </c>
      <c r="B948" s="47">
        <v>153</v>
      </c>
      <c r="C948" s="47">
        <v>26.2</v>
      </c>
      <c r="D948" s="78">
        <v>9117387</v>
      </c>
      <c r="E948" s="44"/>
    </row>
    <row r="949" spans="1:5">
      <c r="A949" s="44" t="s">
        <v>740</v>
      </c>
      <c r="B949" s="47">
        <v>175.3</v>
      </c>
      <c r="C949" s="47">
        <v>27.3</v>
      </c>
      <c r="D949" s="78">
        <v>9491628</v>
      </c>
      <c r="E949" s="44"/>
    </row>
    <row r="950" spans="1:5">
      <c r="A950" s="44" t="s">
        <v>1496</v>
      </c>
      <c r="B950" s="47">
        <v>200</v>
      </c>
      <c r="C950" s="47">
        <v>32.299999999999997</v>
      </c>
      <c r="D950" s="78" t="s">
        <v>1497</v>
      </c>
      <c r="E950" s="44">
        <v>11.2524</v>
      </c>
    </row>
    <row r="951" spans="1:5">
      <c r="A951" s="44" t="s">
        <v>984</v>
      </c>
      <c r="B951" s="47">
        <v>138.69999999999999</v>
      </c>
      <c r="C951" s="47">
        <v>21</v>
      </c>
      <c r="D951" s="78">
        <v>9358010</v>
      </c>
      <c r="E951" s="44"/>
    </row>
    <row r="952" spans="1:5">
      <c r="A952" s="44" t="s">
        <v>1003</v>
      </c>
      <c r="B952" s="47">
        <v>124.56</v>
      </c>
      <c r="C952" s="47">
        <v>21.2</v>
      </c>
      <c r="D952" s="78">
        <v>9426570</v>
      </c>
      <c r="E952" s="44"/>
    </row>
    <row r="953" spans="1:5">
      <c r="A953" s="44" t="s">
        <v>741</v>
      </c>
      <c r="B953" s="47">
        <v>154</v>
      </c>
      <c r="C953" s="47">
        <v>25</v>
      </c>
      <c r="D953" s="78">
        <v>9229609</v>
      </c>
      <c r="E953" s="44"/>
    </row>
    <row r="954" spans="1:5">
      <c r="A954" s="44" t="s">
        <v>742</v>
      </c>
      <c r="B954" s="47">
        <v>207.1</v>
      </c>
      <c r="C954" s="47">
        <v>29.7</v>
      </c>
      <c r="D954" s="78">
        <v>9209104</v>
      </c>
      <c r="E954" s="44"/>
    </row>
    <row r="955" spans="1:5">
      <c r="A955" s="44" t="s">
        <v>1498</v>
      </c>
      <c r="B955" s="47">
        <v>149.9</v>
      </c>
      <c r="C955" s="47">
        <v>34</v>
      </c>
      <c r="D955" s="78" t="s">
        <v>1499</v>
      </c>
      <c r="E955" s="44">
        <v>9.9946999999999999</v>
      </c>
    </row>
    <row r="956" spans="1:5">
      <c r="A956" s="44" t="s">
        <v>1500</v>
      </c>
      <c r="B956" s="47">
        <v>183.3</v>
      </c>
      <c r="C956" s="47">
        <v>32.299999999999997</v>
      </c>
      <c r="D956" s="78" t="s">
        <v>1501</v>
      </c>
      <c r="E956" s="44">
        <v>13</v>
      </c>
    </row>
    <row r="957" spans="1:5">
      <c r="A957" s="44" t="s">
        <v>1502</v>
      </c>
      <c r="B957" s="47">
        <v>183.3</v>
      </c>
      <c r="C957" s="47">
        <v>32.200000000000003</v>
      </c>
      <c r="D957" s="78" t="s">
        <v>1503</v>
      </c>
      <c r="E957" s="44">
        <v>13</v>
      </c>
    </row>
    <row r="958" spans="1:5">
      <c r="A958" s="44" t="s">
        <v>995</v>
      </c>
      <c r="B958" s="47">
        <v>73.89</v>
      </c>
      <c r="C958" s="47">
        <v>12</v>
      </c>
      <c r="D958" s="78">
        <v>8707032</v>
      </c>
      <c r="E958" s="44"/>
    </row>
    <row r="959" spans="1:5">
      <c r="A959" s="44" t="s">
        <v>1504</v>
      </c>
      <c r="B959" s="47">
        <v>175.5</v>
      </c>
      <c r="C959" s="47">
        <v>29.4</v>
      </c>
      <c r="D959" s="78" t="s">
        <v>1505</v>
      </c>
      <c r="E959" s="44">
        <v>10.0563</v>
      </c>
    </row>
    <row r="960" spans="1:5">
      <c r="A960" s="44" t="s">
        <v>1506</v>
      </c>
      <c r="B960" s="47">
        <v>180</v>
      </c>
      <c r="C960" s="47">
        <v>30</v>
      </c>
      <c r="D960" s="78" t="s">
        <v>1507</v>
      </c>
      <c r="E960" s="44">
        <v>10.2879</v>
      </c>
    </row>
    <row r="961" spans="1:5">
      <c r="A961" s="44" t="s">
        <v>743</v>
      </c>
      <c r="B961" s="47">
        <v>93.5</v>
      </c>
      <c r="C961" s="47">
        <v>14</v>
      </c>
      <c r="D961" s="78"/>
      <c r="E961" s="44">
        <v>5.0651999999999999</v>
      </c>
    </row>
    <row r="962" spans="1:5">
      <c r="A962" s="44" t="s">
        <v>1508</v>
      </c>
      <c r="B962" s="47">
        <v>145.69999999999999</v>
      </c>
      <c r="C962" s="47">
        <v>21.6</v>
      </c>
      <c r="D962" s="78" t="s">
        <v>1509</v>
      </c>
      <c r="E962" s="44">
        <v>8.08</v>
      </c>
    </row>
    <row r="963" spans="1:5">
      <c r="A963" s="44" t="s">
        <v>1510</v>
      </c>
      <c r="B963" s="47">
        <v>198</v>
      </c>
      <c r="C963" s="47">
        <v>32.299999999999997</v>
      </c>
      <c r="D963" s="78" t="s">
        <v>1511</v>
      </c>
      <c r="E963" s="44">
        <v>13</v>
      </c>
    </row>
    <row r="964" spans="1:5">
      <c r="A964" s="44" t="s">
        <v>744</v>
      </c>
      <c r="B964" s="47">
        <v>117</v>
      </c>
      <c r="C964" s="47">
        <v>19.600000000000001</v>
      </c>
      <c r="D964" s="78">
        <v>9290191</v>
      </c>
      <c r="E964" s="44"/>
    </row>
    <row r="965" spans="1:5">
      <c r="A965" s="44" t="s">
        <v>1773</v>
      </c>
      <c r="B965" s="47">
        <v>199.9</v>
      </c>
      <c r="C965" s="47">
        <v>32.299999999999997</v>
      </c>
      <c r="D965" s="78" t="s">
        <v>1774</v>
      </c>
      <c r="E965" s="44">
        <v>13.324999999999999</v>
      </c>
    </row>
    <row r="966" spans="1:5">
      <c r="A966" s="44" t="s">
        <v>745</v>
      </c>
      <c r="B966" s="47">
        <v>158</v>
      </c>
      <c r="C966" s="47">
        <v>25</v>
      </c>
      <c r="D966" s="78">
        <v>9414008</v>
      </c>
      <c r="E966" s="44"/>
    </row>
    <row r="967" spans="1:5">
      <c r="A967" s="44" t="s">
        <v>746</v>
      </c>
      <c r="B967" s="47">
        <v>180</v>
      </c>
      <c r="C967" s="47">
        <v>32.200000000000003</v>
      </c>
      <c r="D967" s="78">
        <v>9568043</v>
      </c>
      <c r="E967" s="44"/>
    </row>
    <row r="968" spans="1:5">
      <c r="A968" s="44" t="s">
        <v>1512</v>
      </c>
      <c r="B968" s="47">
        <v>182.5</v>
      </c>
      <c r="C968" s="47">
        <v>32.200000000000003</v>
      </c>
      <c r="D968" s="78" t="s">
        <v>1513</v>
      </c>
      <c r="E968" s="44">
        <v>13.12</v>
      </c>
    </row>
    <row r="969" spans="1:5">
      <c r="A969" s="44" t="s">
        <v>747</v>
      </c>
      <c r="B969" s="47">
        <v>182.5</v>
      </c>
      <c r="C969" s="47">
        <v>32.200000000000003</v>
      </c>
      <c r="D969" s="78">
        <v>9338814</v>
      </c>
      <c r="E969" s="44"/>
    </row>
    <row r="970" spans="1:5">
      <c r="A970" s="44" t="s">
        <v>1514</v>
      </c>
      <c r="B970" s="47">
        <v>182.5</v>
      </c>
      <c r="C970" s="47">
        <v>32.200000000000003</v>
      </c>
      <c r="D970" s="78" t="s">
        <v>1515</v>
      </c>
      <c r="E970" s="44">
        <v>13.08</v>
      </c>
    </row>
    <row r="971" spans="1:5">
      <c r="A971" s="44" t="s">
        <v>748</v>
      </c>
      <c r="B971" s="47">
        <v>117</v>
      </c>
      <c r="C971" s="47">
        <v>19.600000000000001</v>
      </c>
      <c r="D971" s="78">
        <v>9437490</v>
      </c>
      <c r="E971" s="44"/>
    </row>
    <row r="972" spans="1:5">
      <c r="A972" s="44" t="s">
        <v>749</v>
      </c>
      <c r="B972" s="47">
        <v>200</v>
      </c>
      <c r="C972" s="47">
        <v>32.200000000000003</v>
      </c>
      <c r="D972" s="78">
        <v>8606185</v>
      </c>
      <c r="E972" s="44"/>
    </row>
    <row r="973" spans="1:5">
      <c r="A973" s="44" t="s">
        <v>1516</v>
      </c>
      <c r="B973" s="47">
        <v>180</v>
      </c>
      <c r="C973" s="47">
        <v>32</v>
      </c>
      <c r="D973" s="78" t="s">
        <v>1517</v>
      </c>
      <c r="E973" s="44">
        <v>10.75</v>
      </c>
    </row>
    <row r="974" spans="1:5">
      <c r="A974" s="44" t="s">
        <v>750</v>
      </c>
      <c r="B974" s="47">
        <v>135.5</v>
      </c>
      <c r="C974" s="47">
        <v>22.5</v>
      </c>
      <c r="D974" s="78">
        <v>9232553</v>
      </c>
      <c r="E974" s="44"/>
    </row>
    <row r="975" spans="1:5">
      <c r="A975" s="44" t="s">
        <v>1518</v>
      </c>
      <c r="B975" s="47">
        <v>180</v>
      </c>
      <c r="C975" s="47">
        <v>32.200000000000003</v>
      </c>
      <c r="D975" s="78" t="s">
        <v>1519</v>
      </c>
      <c r="E975" s="44">
        <v>10.78</v>
      </c>
    </row>
    <row r="976" spans="1:5">
      <c r="A976" s="44" t="s">
        <v>751</v>
      </c>
      <c r="B976" s="47">
        <v>231</v>
      </c>
      <c r="C976" s="47">
        <v>32.200000000000003</v>
      </c>
      <c r="D976" s="78">
        <v>9345984</v>
      </c>
      <c r="E976" s="44"/>
    </row>
    <row r="977" spans="1:5">
      <c r="A977" s="44" t="s">
        <v>752</v>
      </c>
      <c r="B977" s="47">
        <v>244.8</v>
      </c>
      <c r="C977" s="47">
        <v>32.200000000000003</v>
      </c>
      <c r="D977" s="78">
        <v>9104897</v>
      </c>
      <c r="E977" s="44"/>
    </row>
    <row r="978" spans="1:5">
      <c r="A978" s="44" t="s">
        <v>753</v>
      </c>
      <c r="B978" s="47">
        <v>56</v>
      </c>
      <c r="C978" s="47">
        <v>9.8000000000000007</v>
      </c>
      <c r="D978" s="78">
        <v>8602438</v>
      </c>
      <c r="E978" s="44"/>
    </row>
    <row r="979" spans="1:5">
      <c r="A979" s="44" t="s">
        <v>754</v>
      </c>
      <c r="B979" s="47">
        <v>240.5</v>
      </c>
      <c r="C979" s="47">
        <v>32.200000000000003</v>
      </c>
      <c r="D979" s="78">
        <v>9064877</v>
      </c>
      <c r="E979" s="44"/>
    </row>
    <row r="980" spans="1:5">
      <c r="A980" s="44" t="s">
        <v>755</v>
      </c>
      <c r="B980" s="47">
        <v>174.5</v>
      </c>
      <c r="C980" s="47">
        <v>27.3</v>
      </c>
      <c r="D980" s="78">
        <v>9082386</v>
      </c>
      <c r="E980" s="44"/>
    </row>
    <row r="981" spans="1:5">
      <c r="A981" s="44" t="s">
        <v>1520</v>
      </c>
      <c r="B981" s="47">
        <v>333.6</v>
      </c>
      <c r="C981" s="47">
        <v>43.2</v>
      </c>
      <c r="D981" s="78" t="s">
        <v>1521</v>
      </c>
      <c r="E981" s="44">
        <v>16.806699999999999</v>
      </c>
    </row>
    <row r="982" spans="1:5">
      <c r="A982" s="44" t="s">
        <v>1522</v>
      </c>
      <c r="B982" s="47">
        <v>333.6</v>
      </c>
      <c r="C982" s="47">
        <v>43.3</v>
      </c>
      <c r="D982" s="78" t="s">
        <v>1523</v>
      </c>
      <c r="E982" s="44">
        <v>16.8262</v>
      </c>
    </row>
    <row r="983" spans="1:5">
      <c r="A983" s="44" t="s">
        <v>756</v>
      </c>
      <c r="B983" s="47">
        <v>264.2</v>
      </c>
      <c r="C983" s="47">
        <v>32.200000000000003</v>
      </c>
      <c r="D983" s="78">
        <v>9467055</v>
      </c>
      <c r="E983" s="44"/>
    </row>
    <row r="984" spans="1:5">
      <c r="A984" s="44" t="s">
        <v>1524</v>
      </c>
      <c r="B984" s="47">
        <v>221.6</v>
      </c>
      <c r="C984" s="47">
        <v>29.8</v>
      </c>
      <c r="D984" s="78" t="s">
        <v>1525</v>
      </c>
      <c r="E984" s="44">
        <v>11.4</v>
      </c>
    </row>
    <row r="985" spans="1:5">
      <c r="A985" s="44" t="s">
        <v>1526</v>
      </c>
      <c r="B985" s="47">
        <v>294.10000000000002</v>
      </c>
      <c r="C985" s="47">
        <v>38.1</v>
      </c>
      <c r="D985" s="78" t="s">
        <v>1527</v>
      </c>
      <c r="E985" s="44">
        <v>14.819699999999999</v>
      </c>
    </row>
    <row r="986" spans="1:5">
      <c r="A986" s="44" t="s">
        <v>1528</v>
      </c>
      <c r="B986" s="47">
        <v>190</v>
      </c>
      <c r="C986" s="47">
        <v>30</v>
      </c>
      <c r="D986" s="78" t="s">
        <v>1529</v>
      </c>
      <c r="E986" s="44">
        <v>10.7</v>
      </c>
    </row>
    <row r="987" spans="1:5">
      <c r="A987" s="44" t="s">
        <v>1530</v>
      </c>
      <c r="B987" s="47">
        <v>155.9</v>
      </c>
      <c r="C987" s="47">
        <v>25.6</v>
      </c>
      <c r="D987" s="78" t="s">
        <v>1531</v>
      </c>
      <c r="E987" s="44">
        <v>8.9</v>
      </c>
    </row>
    <row r="988" spans="1:5">
      <c r="A988" s="44" t="s">
        <v>1532</v>
      </c>
      <c r="B988" s="47">
        <v>155.9</v>
      </c>
      <c r="C988" s="47">
        <v>25.6</v>
      </c>
      <c r="D988" s="78" t="s">
        <v>1533</v>
      </c>
      <c r="E988" s="44">
        <v>8.9</v>
      </c>
    </row>
    <row r="989" spans="1:5">
      <c r="A989" s="44" t="s">
        <v>1534</v>
      </c>
      <c r="B989" s="47">
        <v>165.5</v>
      </c>
      <c r="C989" s="47">
        <v>27</v>
      </c>
      <c r="D989" s="78" t="s">
        <v>1535</v>
      </c>
      <c r="E989" s="44">
        <v>9.6059999999999999</v>
      </c>
    </row>
    <row r="990" spans="1:5">
      <c r="A990" s="44" t="s">
        <v>1536</v>
      </c>
      <c r="B990" s="47">
        <v>190</v>
      </c>
      <c r="C990" s="47">
        <v>32.299999999999997</v>
      </c>
      <c r="D990" s="78" t="s">
        <v>1537</v>
      </c>
      <c r="E990" s="44">
        <v>12.83</v>
      </c>
    </row>
    <row r="991" spans="1:5">
      <c r="A991" s="44" t="s">
        <v>757</v>
      </c>
      <c r="B991" s="47">
        <v>96</v>
      </c>
      <c r="C991" s="47">
        <v>14.5</v>
      </c>
      <c r="D991" s="78"/>
      <c r="E991" s="44"/>
    </row>
    <row r="992" spans="1:5">
      <c r="A992" s="44" t="s">
        <v>758</v>
      </c>
      <c r="B992" s="47">
        <v>189</v>
      </c>
      <c r="C992" s="47">
        <v>32.200000000000003</v>
      </c>
      <c r="D992" s="78">
        <v>9308170</v>
      </c>
      <c r="E992" s="44"/>
    </row>
    <row r="993" spans="1:5">
      <c r="A993" s="44" t="s">
        <v>759</v>
      </c>
      <c r="B993" s="47">
        <v>180.5</v>
      </c>
      <c r="C993" s="47">
        <v>28.5</v>
      </c>
      <c r="D993" s="78">
        <v>9187899</v>
      </c>
      <c r="E993" s="44"/>
    </row>
    <row r="994" spans="1:5">
      <c r="A994" s="44" t="s">
        <v>760</v>
      </c>
      <c r="B994" s="47">
        <v>190</v>
      </c>
      <c r="C994" s="47">
        <v>32.200000000000003</v>
      </c>
      <c r="D994" s="78">
        <v>9465150</v>
      </c>
      <c r="E994" s="44"/>
    </row>
    <row r="995" spans="1:5">
      <c r="A995" s="44" t="s">
        <v>761</v>
      </c>
      <c r="B995" s="47">
        <v>189</v>
      </c>
      <c r="C995" s="47">
        <v>32.200000000000003</v>
      </c>
      <c r="D995" s="78"/>
      <c r="E995" s="44"/>
    </row>
    <row r="996" spans="1:5">
      <c r="A996" s="44" t="s">
        <v>762</v>
      </c>
      <c r="B996" s="47">
        <v>168</v>
      </c>
      <c r="C996" s="47">
        <v>26.7</v>
      </c>
      <c r="D996" s="78">
        <v>9129811</v>
      </c>
      <c r="E996" s="44"/>
    </row>
    <row r="997" spans="1:5">
      <c r="A997" s="44" t="s">
        <v>763</v>
      </c>
      <c r="B997" s="47">
        <v>105.5</v>
      </c>
      <c r="C997" s="47">
        <v>22</v>
      </c>
      <c r="D997" s="78">
        <v>9126584</v>
      </c>
      <c r="E997" s="44"/>
    </row>
    <row r="998" spans="1:5">
      <c r="A998" s="44" t="s">
        <v>764</v>
      </c>
      <c r="B998" s="47">
        <v>294.10000000000002</v>
      </c>
      <c r="C998" s="47">
        <v>32.200000000000003</v>
      </c>
      <c r="D998" s="78"/>
      <c r="E998" s="44"/>
    </row>
    <row r="999" spans="1:5">
      <c r="A999" s="44" t="s">
        <v>1775</v>
      </c>
      <c r="B999" s="47">
        <v>183.3</v>
      </c>
      <c r="C999" s="47">
        <v>32.200000000000003</v>
      </c>
      <c r="D999" s="78" t="s">
        <v>1776</v>
      </c>
      <c r="E999" s="44">
        <v>13.287000000000001</v>
      </c>
    </row>
    <row r="1000" spans="1:5">
      <c r="A1000" s="44" t="s">
        <v>1538</v>
      </c>
      <c r="B1000" s="47">
        <v>117</v>
      </c>
      <c r="C1000" s="47">
        <v>19.7</v>
      </c>
      <c r="D1000" s="78" t="s">
        <v>1539</v>
      </c>
      <c r="E1000" s="44">
        <v>6.7213000000000003</v>
      </c>
    </row>
    <row r="1001" spans="1:5">
      <c r="A1001" s="44" t="s">
        <v>765</v>
      </c>
      <c r="B1001" s="47">
        <v>200</v>
      </c>
      <c r="C1001" s="47">
        <v>32.299999999999997</v>
      </c>
      <c r="D1001" s="78" t="s">
        <v>1540</v>
      </c>
      <c r="E1001" s="44">
        <v>11.2524</v>
      </c>
    </row>
    <row r="1002" spans="1:5">
      <c r="A1002" s="44" t="s">
        <v>766</v>
      </c>
      <c r="B1002" s="47">
        <v>50</v>
      </c>
      <c r="C1002" s="47">
        <v>7.5</v>
      </c>
      <c r="D1002" s="78"/>
      <c r="E1002" s="44"/>
    </row>
    <row r="1003" spans="1:5">
      <c r="A1003" s="44" t="s">
        <v>767</v>
      </c>
      <c r="B1003" s="47">
        <v>200</v>
      </c>
      <c r="C1003" s="47">
        <v>32.200000000000003</v>
      </c>
      <c r="D1003" s="78">
        <v>9539183</v>
      </c>
      <c r="E1003" s="44"/>
    </row>
    <row r="1004" spans="1:5">
      <c r="A1004" s="44" t="s">
        <v>768</v>
      </c>
      <c r="B1004" s="47">
        <v>200</v>
      </c>
      <c r="C1004" s="47">
        <v>32.200000000000003</v>
      </c>
      <c r="D1004" s="78">
        <v>9381677</v>
      </c>
      <c r="E1004" s="44"/>
    </row>
    <row r="1005" spans="1:5">
      <c r="A1005" s="44" t="s">
        <v>769</v>
      </c>
      <c r="B1005" s="47">
        <v>190</v>
      </c>
      <c r="C1005" s="47">
        <v>30.5</v>
      </c>
      <c r="D1005" s="78">
        <v>9116735</v>
      </c>
      <c r="E1005" s="44"/>
    </row>
    <row r="1006" spans="1:5">
      <c r="A1006" s="44" t="s">
        <v>1541</v>
      </c>
      <c r="B1006" s="47">
        <v>183.1</v>
      </c>
      <c r="C1006" s="47">
        <v>32.200000000000003</v>
      </c>
      <c r="D1006" s="78" t="s">
        <v>1542</v>
      </c>
      <c r="E1006" s="44">
        <v>13.286</v>
      </c>
    </row>
    <row r="1007" spans="1:5">
      <c r="A1007" s="44" t="s">
        <v>1543</v>
      </c>
      <c r="B1007" s="47">
        <v>124</v>
      </c>
      <c r="C1007" s="47">
        <v>19.600000000000001</v>
      </c>
      <c r="D1007" s="78" t="s">
        <v>1544</v>
      </c>
      <c r="E1007" s="44">
        <v>8.3800000000000008</v>
      </c>
    </row>
    <row r="1008" spans="1:5">
      <c r="A1008" s="44" t="s">
        <v>1545</v>
      </c>
      <c r="B1008" s="47">
        <v>142</v>
      </c>
      <c r="C1008" s="47">
        <v>22</v>
      </c>
      <c r="D1008" s="78" t="s">
        <v>1546</v>
      </c>
      <c r="E1008" s="44">
        <v>9.1140000000000008</v>
      </c>
    </row>
    <row r="1009" spans="1:5">
      <c r="A1009" s="44" t="s">
        <v>1547</v>
      </c>
      <c r="B1009" s="47">
        <v>134</v>
      </c>
      <c r="C1009" s="47">
        <v>21.6</v>
      </c>
      <c r="D1009" s="78" t="s">
        <v>1548</v>
      </c>
      <c r="E1009" s="44">
        <v>9.1140000000000008</v>
      </c>
    </row>
    <row r="1010" spans="1:5">
      <c r="A1010" s="44" t="s">
        <v>770</v>
      </c>
      <c r="B1010" s="47">
        <v>187.5</v>
      </c>
      <c r="C1010" s="47">
        <v>31</v>
      </c>
      <c r="D1010" s="78">
        <v>9259848</v>
      </c>
      <c r="E1010" s="44"/>
    </row>
    <row r="1011" spans="1:5">
      <c r="A1011" s="44" t="s">
        <v>771</v>
      </c>
      <c r="B1011" s="47">
        <v>147.80000000000001</v>
      </c>
      <c r="C1011" s="47">
        <v>23.3</v>
      </c>
      <c r="D1011" s="78">
        <v>9330240</v>
      </c>
      <c r="E1011" s="44"/>
    </row>
    <row r="1012" spans="1:5">
      <c r="A1012" s="44" t="s">
        <v>1549</v>
      </c>
      <c r="B1012" s="47">
        <v>171.9</v>
      </c>
      <c r="C1012" s="47">
        <v>27.4</v>
      </c>
      <c r="D1012" s="78" t="s">
        <v>1550</v>
      </c>
      <c r="E1012" s="44">
        <v>9.6082000000000001</v>
      </c>
    </row>
    <row r="1013" spans="1:5">
      <c r="A1013" s="44" t="s">
        <v>772</v>
      </c>
      <c r="B1013" s="47">
        <v>175.5</v>
      </c>
      <c r="C1013" s="47">
        <v>27.3</v>
      </c>
      <c r="D1013" s="78">
        <v>9433054</v>
      </c>
      <c r="E1013" s="44"/>
    </row>
    <row r="1014" spans="1:5">
      <c r="A1014" s="44" t="s">
        <v>773</v>
      </c>
      <c r="B1014" s="47">
        <v>53.7</v>
      </c>
      <c r="C1014" s="47">
        <v>9.5</v>
      </c>
      <c r="D1014" s="78">
        <v>6818942</v>
      </c>
      <c r="E1014" s="44"/>
    </row>
    <row r="1015" spans="1:5">
      <c r="A1015" s="44" t="s">
        <v>1551</v>
      </c>
      <c r="B1015" s="47">
        <v>55.5</v>
      </c>
      <c r="C1015" s="47">
        <v>11</v>
      </c>
      <c r="D1015" s="78" t="s">
        <v>1552</v>
      </c>
      <c r="E1015" s="44">
        <v>5</v>
      </c>
    </row>
    <row r="1016" spans="1:5">
      <c r="A1016" s="44" t="s">
        <v>774</v>
      </c>
      <c r="B1016" s="47">
        <v>199.1</v>
      </c>
      <c r="C1016" s="47">
        <v>32.200000000000003</v>
      </c>
      <c r="D1016" s="78">
        <v>9316141</v>
      </c>
      <c r="E1016" s="44"/>
    </row>
    <row r="1017" spans="1:5">
      <c r="A1017" s="44" t="s">
        <v>1553</v>
      </c>
      <c r="B1017" s="47">
        <v>138.80000000000001</v>
      </c>
      <c r="C1017" s="47">
        <v>21</v>
      </c>
      <c r="D1017" s="78" t="s">
        <v>1554</v>
      </c>
      <c r="E1017" s="44">
        <v>8</v>
      </c>
    </row>
    <row r="1018" spans="1:5">
      <c r="A1018" s="44" t="s">
        <v>775</v>
      </c>
      <c r="B1018" s="47">
        <v>88</v>
      </c>
      <c r="C1018" s="47">
        <v>19</v>
      </c>
      <c r="D1018" s="78">
        <v>9573121</v>
      </c>
      <c r="E1018" s="44"/>
    </row>
    <row r="1019" spans="1:5">
      <c r="A1019" s="44" t="s">
        <v>776</v>
      </c>
      <c r="B1019" s="47">
        <v>180</v>
      </c>
      <c r="C1019" s="47">
        <v>32.200000000000003</v>
      </c>
      <c r="D1019" s="78">
        <v>9270749</v>
      </c>
      <c r="E1019" s="44"/>
    </row>
    <row r="1020" spans="1:5">
      <c r="A1020" s="44" t="s">
        <v>777</v>
      </c>
      <c r="B1020" s="47">
        <v>155.80000000000001</v>
      </c>
      <c r="C1020" s="47">
        <v>24.6</v>
      </c>
      <c r="D1020" s="78">
        <v>5029601</v>
      </c>
      <c r="E1020" s="44"/>
    </row>
    <row r="1021" spans="1:5">
      <c r="A1021" s="44" t="s">
        <v>1777</v>
      </c>
      <c r="B1021" s="47">
        <v>168.3</v>
      </c>
      <c r="C1021" s="47">
        <v>27</v>
      </c>
      <c r="D1021" s="78">
        <v>9123116</v>
      </c>
      <c r="E1021" s="44"/>
    </row>
    <row r="1022" spans="1:5">
      <c r="A1022" s="44" t="s">
        <v>778</v>
      </c>
      <c r="B1022" s="47">
        <v>144.1</v>
      </c>
      <c r="C1022" s="47">
        <v>23</v>
      </c>
      <c r="D1022" s="78">
        <v>9403839</v>
      </c>
      <c r="E1022" s="44">
        <v>9</v>
      </c>
    </row>
    <row r="1023" spans="1:5">
      <c r="A1023" s="44" t="s">
        <v>1555</v>
      </c>
      <c r="B1023" s="47">
        <v>122.2</v>
      </c>
      <c r="C1023" s="47">
        <v>19.8</v>
      </c>
      <c r="D1023" s="78" t="s">
        <v>1556</v>
      </c>
      <c r="E1023" s="44">
        <v>7.3</v>
      </c>
    </row>
    <row r="1024" spans="1:5">
      <c r="A1024" s="44" t="s">
        <v>1557</v>
      </c>
      <c r="B1024" s="47">
        <v>261.3</v>
      </c>
      <c r="C1024" s="47">
        <v>32.299999999999997</v>
      </c>
      <c r="D1024" s="78">
        <v>9000259</v>
      </c>
      <c r="E1024" s="44">
        <v>12.861700000000001</v>
      </c>
    </row>
    <row r="1025" spans="1:5">
      <c r="A1025" s="44" t="s">
        <v>779</v>
      </c>
      <c r="B1025" s="47">
        <v>98.1</v>
      </c>
      <c r="C1025" s="47">
        <v>21.6</v>
      </c>
      <c r="D1025" s="78">
        <v>9279123</v>
      </c>
      <c r="E1025" s="44"/>
    </row>
    <row r="1026" spans="1:5">
      <c r="A1026" s="44" t="s">
        <v>780</v>
      </c>
      <c r="B1026" s="47">
        <v>132.80000000000001</v>
      </c>
      <c r="C1026" s="47">
        <v>23</v>
      </c>
      <c r="D1026" s="78">
        <v>9501863</v>
      </c>
      <c r="E1026" s="44"/>
    </row>
    <row r="1027" spans="1:5">
      <c r="A1027" s="44" t="s">
        <v>781</v>
      </c>
      <c r="B1027" s="47">
        <v>165.5</v>
      </c>
      <c r="C1027" s="47">
        <v>27</v>
      </c>
      <c r="D1027" s="78">
        <v>9076387</v>
      </c>
      <c r="E1027" s="44"/>
    </row>
    <row r="1028" spans="1:5">
      <c r="A1028" s="44" t="s">
        <v>1778</v>
      </c>
      <c r="B1028" s="47">
        <v>170.7</v>
      </c>
      <c r="C1028" s="47">
        <v>27</v>
      </c>
      <c r="D1028" s="78" t="s">
        <v>1779</v>
      </c>
      <c r="E1028" s="44">
        <v>9.8659999999999997</v>
      </c>
    </row>
    <row r="1029" spans="1:5">
      <c r="A1029" s="44" t="s">
        <v>782</v>
      </c>
      <c r="B1029" s="47">
        <v>179.8</v>
      </c>
      <c r="C1029" s="47">
        <v>28.7</v>
      </c>
      <c r="D1029" s="78">
        <v>9498315</v>
      </c>
      <c r="E1029" s="44"/>
    </row>
    <row r="1030" spans="1:5">
      <c r="A1030" s="44" t="s">
        <v>783</v>
      </c>
      <c r="B1030" s="47">
        <v>113</v>
      </c>
      <c r="C1030" s="47">
        <v>19</v>
      </c>
      <c r="D1030" s="78">
        <v>8520214</v>
      </c>
      <c r="E1030" s="44"/>
    </row>
    <row r="1031" spans="1:5">
      <c r="A1031" s="44" t="s">
        <v>1558</v>
      </c>
      <c r="B1031" s="47">
        <v>190</v>
      </c>
      <c r="C1031" s="47">
        <v>32.299999999999997</v>
      </c>
      <c r="D1031" s="78" t="s">
        <v>1559</v>
      </c>
      <c r="E1031" s="44">
        <v>12.573</v>
      </c>
    </row>
    <row r="1032" spans="1:5">
      <c r="A1032" s="44" t="s">
        <v>784</v>
      </c>
      <c r="B1032" s="47">
        <v>231</v>
      </c>
      <c r="C1032" s="47">
        <v>32.200000000000003</v>
      </c>
      <c r="D1032" s="78">
        <v>9418785</v>
      </c>
      <c r="E1032" s="44"/>
    </row>
    <row r="1033" spans="1:5">
      <c r="A1033" s="44" t="s">
        <v>785</v>
      </c>
      <c r="B1033" s="47">
        <v>127.8</v>
      </c>
      <c r="C1033" s="47">
        <v>19.600000000000001</v>
      </c>
      <c r="D1033" s="78">
        <v>9532848</v>
      </c>
      <c r="E1033" s="44"/>
    </row>
    <row r="1034" spans="1:5">
      <c r="A1034" s="44" t="s">
        <v>786</v>
      </c>
      <c r="B1034" s="47">
        <v>189.8</v>
      </c>
      <c r="C1034" s="47">
        <v>32.200000000000003</v>
      </c>
      <c r="D1034" s="78">
        <v>9233600</v>
      </c>
      <c r="E1034" s="44"/>
    </row>
    <row r="1035" spans="1:5">
      <c r="A1035" s="44" t="s">
        <v>787</v>
      </c>
      <c r="B1035" s="47">
        <v>123.3</v>
      </c>
      <c r="C1035" s="47">
        <v>24.3</v>
      </c>
      <c r="D1035" s="78"/>
      <c r="E1035" s="44"/>
    </row>
    <row r="1036" spans="1:5">
      <c r="A1036" s="44" t="s">
        <v>788</v>
      </c>
      <c r="B1036" s="47">
        <v>117.4</v>
      </c>
      <c r="C1036" s="47">
        <v>24.3</v>
      </c>
      <c r="D1036" s="78"/>
      <c r="E1036" s="44"/>
    </row>
    <row r="1037" spans="1:5">
      <c r="A1037" s="44" t="s">
        <v>789</v>
      </c>
      <c r="B1037" s="47">
        <v>164.3</v>
      </c>
      <c r="C1037" s="47">
        <v>22.8</v>
      </c>
      <c r="D1037" s="78">
        <v>8314902</v>
      </c>
      <c r="E1037" s="44"/>
    </row>
    <row r="1038" spans="1:5">
      <c r="A1038" s="44" t="s">
        <v>790</v>
      </c>
      <c r="B1038" s="47">
        <v>119</v>
      </c>
      <c r="C1038" s="47">
        <v>21.2</v>
      </c>
      <c r="D1038" s="78">
        <v>9474369</v>
      </c>
      <c r="E1038" s="44"/>
    </row>
    <row r="1039" spans="1:5">
      <c r="A1039" s="44" t="s">
        <v>791</v>
      </c>
      <c r="B1039" s="47">
        <v>119</v>
      </c>
      <c r="C1039" s="47">
        <v>21</v>
      </c>
      <c r="D1039" s="78">
        <v>9412892</v>
      </c>
      <c r="E1039" s="44"/>
    </row>
    <row r="1040" spans="1:5">
      <c r="A1040" s="44" t="s">
        <v>792</v>
      </c>
      <c r="B1040" s="47">
        <v>177.8</v>
      </c>
      <c r="C1040" s="47">
        <v>28.6</v>
      </c>
      <c r="D1040" s="78">
        <v>9450155</v>
      </c>
      <c r="E1040" s="44"/>
    </row>
    <row r="1041" spans="1:5">
      <c r="A1041" s="44" t="s">
        <v>793</v>
      </c>
      <c r="B1041" s="47">
        <v>190</v>
      </c>
      <c r="C1041" s="47">
        <v>32.200000000000003</v>
      </c>
      <c r="D1041" s="78">
        <v>9583550</v>
      </c>
      <c r="E1041" s="44"/>
    </row>
    <row r="1042" spans="1:5">
      <c r="A1042" s="44" t="s">
        <v>1560</v>
      </c>
      <c r="B1042" s="47">
        <v>54</v>
      </c>
      <c r="C1042" s="47">
        <v>7</v>
      </c>
      <c r="D1042" s="78" t="s">
        <v>1561</v>
      </c>
      <c r="E1042" s="44">
        <v>4.5999999999999996</v>
      </c>
    </row>
    <row r="1043" spans="1:5">
      <c r="A1043" s="44" t="s">
        <v>794</v>
      </c>
      <c r="B1043" s="47">
        <v>156.80000000000001</v>
      </c>
      <c r="C1043" s="47">
        <v>22.8</v>
      </c>
      <c r="D1043" s="78">
        <v>8912479</v>
      </c>
      <c r="E1043" s="44"/>
    </row>
    <row r="1044" spans="1:5">
      <c r="A1044" s="44" t="s">
        <v>1780</v>
      </c>
      <c r="B1044" s="47">
        <v>104.5</v>
      </c>
      <c r="C1044" s="47">
        <v>17.8</v>
      </c>
      <c r="D1044" s="78" t="s">
        <v>1781</v>
      </c>
      <c r="E1044" s="44">
        <v>6.21</v>
      </c>
    </row>
    <row r="1045" spans="1:5">
      <c r="A1045" s="44" t="s">
        <v>795</v>
      </c>
      <c r="B1045" s="47">
        <v>200</v>
      </c>
      <c r="C1045" s="47">
        <v>32.200000000000003</v>
      </c>
      <c r="D1045" s="78">
        <v>9409338</v>
      </c>
      <c r="E1045" s="44"/>
    </row>
    <row r="1046" spans="1:5">
      <c r="A1046" s="44" t="s">
        <v>796</v>
      </c>
      <c r="B1046" s="47">
        <v>282.10000000000002</v>
      </c>
      <c r="C1046" s="47">
        <v>32.200000000000003</v>
      </c>
      <c r="D1046" s="78">
        <v>9232072</v>
      </c>
      <c r="E1046" s="44"/>
    </row>
    <row r="1047" spans="1:5">
      <c r="A1047" s="44" t="s">
        <v>797</v>
      </c>
      <c r="B1047" s="47">
        <v>199.8</v>
      </c>
      <c r="C1047" s="47">
        <v>32.200000000000003</v>
      </c>
      <c r="D1047" s="78">
        <v>9213454</v>
      </c>
      <c r="E1047" s="44"/>
    </row>
    <row r="1048" spans="1:5">
      <c r="A1048" s="44" t="s">
        <v>1563</v>
      </c>
      <c r="B1048" s="47">
        <v>200</v>
      </c>
      <c r="C1048" s="47">
        <v>32.200000000000003</v>
      </c>
      <c r="D1048" s="78" t="s">
        <v>1564</v>
      </c>
      <c r="E1048" s="44">
        <v>11.2349</v>
      </c>
    </row>
    <row r="1049" spans="1:5">
      <c r="A1049" s="44" t="s">
        <v>798</v>
      </c>
      <c r="B1049" s="47">
        <v>200</v>
      </c>
      <c r="C1049" s="47">
        <v>32.200000000000003</v>
      </c>
      <c r="D1049" s="78" t="s">
        <v>1565</v>
      </c>
      <c r="E1049" s="44">
        <v>11.2349</v>
      </c>
    </row>
    <row r="1050" spans="1:5">
      <c r="A1050" s="44" t="s">
        <v>799</v>
      </c>
      <c r="B1050" s="47">
        <v>162.30000000000001</v>
      </c>
      <c r="C1050" s="47">
        <v>21.2</v>
      </c>
      <c r="D1050" s="78">
        <v>5282627</v>
      </c>
      <c r="E1050" s="44"/>
    </row>
    <row r="1051" spans="1:5">
      <c r="A1051" s="44" t="s">
        <v>800</v>
      </c>
      <c r="B1051" s="47">
        <v>199.5</v>
      </c>
      <c r="C1051" s="47">
        <v>32.200000000000003</v>
      </c>
      <c r="D1051" s="78">
        <v>9267687</v>
      </c>
      <c r="E1051" s="44"/>
    </row>
    <row r="1052" spans="1:5">
      <c r="A1052" s="44" t="s">
        <v>801</v>
      </c>
      <c r="B1052" s="47">
        <v>179.1</v>
      </c>
      <c r="C1052" s="47">
        <v>25.2</v>
      </c>
      <c r="D1052" s="78">
        <v>9152923</v>
      </c>
      <c r="E1052" s="44"/>
    </row>
    <row r="1053" spans="1:5">
      <c r="A1053" s="44" t="s">
        <v>802</v>
      </c>
      <c r="B1053" s="47">
        <v>179.1</v>
      </c>
      <c r="C1053" s="47">
        <v>25.2</v>
      </c>
      <c r="D1053" s="78">
        <v>9080041</v>
      </c>
      <c r="E1053" s="44"/>
    </row>
    <row r="1054" spans="1:5">
      <c r="A1054" s="44" t="s">
        <v>803</v>
      </c>
      <c r="B1054" s="47">
        <v>190</v>
      </c>
      <c r="C1054" s="47">
        <v>32.200000000000003</v>
      </c>
      <c r="D1054" s="78">
        <v>9441403</v>
      </c>
      <c r="E1054" s="44"/>
    </row>
    <row r="1055" spans="1:5">
      <c r="A1055" s="44" t="s">
        <v>1566</v>
      </c>
      <c r="B1055" s="47">
        <v>336.7</v>
      </c>
      <c r="C1055" s="47">
        <v>45.6</v>
      </c>
      <c r="D1055" s="78" t="s">
        <v>1567</v>
      </c>
      <c r="E1055" s="44">
        <v>17.347300000000001</v>
      </c>
    </row>
    <row r="1056" spans="1:5">
      <c r="A1056" s="44" t="s">
        <v>1568</v>
      </c>
      <c r="B1056" s="47">
        <v>344.3</v>
      </c>
      <c r="C1056" s="47">
        <v>53.5</v>
      </c>
      <c r="D1056" s="78" t="s">
        <v>1569</v>
      </c>
      <c r="E1056" s="44">
        <v>19.000900000000001</v>
      </c>
    </row>
    <row r="1057" spans="1:5">
      <c r="A1057" s="44" t="s">
        <v>804</v>
      </c>
      <c r="B1057" s="47">
        <v>200</v>
      </c>
      <c r="C1057" s="47">
        <v>32.200000000000003</v>
      </c>
      <c r="D1057" s="78">
        <v>9460887</v>
      </c>
      <c r="E1057" s="44"/>
    </row>
    <row r="1058" spans="1:5">
      <c r="A1058" s="44" t="s">
        <v>805</v>
      </c>
      <c r="B1058" s="47">
        <v>189.8</v>
      </c>
      <c r="C1058" s="47">
        <v>32.200000000000003</v>
      </c>
      <c r="D1058" s="78">
        <v>9293105</v>
      </c>
      <c r="E1058" s="44"/>
    </row>
    <row r="1059" spans="1:5">
      <c r="A1059" s="44" t="s">
        <v>806</v>
      </c>
      <c r="B1059" s="47">
        <v>190</v>
      </c>
      <c r="C1059" s="47">
        <v>32.200000000000003</v>
      </c>
      <c r="D1059" s="78">
        <v>9331713</v>
      </c>
      <c r="E1059" s="44"/>
    </row>
    <row r="1060" spans="1:5">
      <c r="A1060" s="44" t="s">
        <v>807</v>
      </c>
      <c r="B1060" s="47">
        <v>189.8</v>
      </c>
      <c r="C1060" s="47">
        <v>32.200000000000003</v>
      </c>
      <c r="D1060" s="78">
        <v>9333931</v>
      </c>
      <c r="E1060" s="44"/>
    </row>
    <row r="1061" spans="1:5">
      <c r="A1061" s="44" t="s">
        <v>808</v>
      </c>
      <c r="B1061" s="47">
        <v>145.80000000000001</v>
      </c>
      <c r="C1061" s="47">
        <v>22.6</v>
      </c>
      <c r="D1061" s="78">
        <v>9356684</v>
      </c>
      <c r="E1061" s="44"/>
    </row>
    <row r="1062" spans="1:5">
      <c r="A1062" s="44" t="s">
        <v>1570</v>
      </c>
      <c r="B1062" s="47">
        <v>119.3</v>
      </c>
      <c r="C1062" s="47">
        <v>18.2</v>
      </c>
      <c r="D1062" s="78" t="s">
        <v>1571</v>
      </c>
      <c r="E1062" s="44">
        <v>6.5235000000000003</v>
      </c>
    </row>
    <row r="1063" spans="1:5">
      <c r="A1063" s="44" t="s">
        <v>809</v>
      </c>
      <c r="B1063" s="47">
        <v>163.6</v>
      </c>
      <c r="C1063" s="47">
        <v>22.7</v>
      </c>
      <c r="D1063" s="78">
        <v>7358573</v>
      </c>
      <c r="E1063" s="44"/>
    </row>
    <row r="1064" spans="1:5">
      <c r="A1064" s="44" t="s">
        <v>810</v>
      </c>
      <c r="B1064" s="47">
        <v>176.8</v>
      </c>
      <c r="C1064" s="47">
        <v>27.3</v>
      </c>
      <c r="D1064" s="78">
        <v>9334832</v>
      </c>
      <c r="E1064" s="44"/>
    </row>
    <row r="1065" spans="1:5">
      <c r="A1065" s="44" t="s">
        <v>811</v>
      </c>
      <c r="B1065" s="47">
        <v>238.8</v>
      </c>
      <c r="C1065" s="47">
        <v>32.200000000000003</v>
      </c>
      <c r="D1065" s="78">
        <v>9308015</v>
      </c>
      <c r="E1065" s="44"/>
    </row>
    <row r="1066" spans="1:5">
      <c r="A1066" s="44" t="s">
        <v>1572</v>
      </c>
      <c r="B1066" s="47">
        <v>190</v>
      </c>
      <c r="C1066" s="47">
        <v>32.299999999999997</v>
      </c>
      <c r="D1066" s="78" t="s">
        <v>1573</v>
      </c>
      <c r="E1066" s="44">
        <v>12.49</v>
      </c>
    </row>
    <row r="1067" spans="1:5">
      <c r="A1067" s="44" t="s">
        <v>812</v>
      </c>
      <c r="B1067" s="47">
        <v>146.6</v>
      </c>
      <c r="C1067" s="47">
        <v>24</v>
      </c>
      <c r="D1067" s="78">
        <v>9404704</v>
      </c>
      <c r="E1067" s="44"/>
    </row>
    <row r="1068" spans="1:5">
      <c r="A1068" s="44" t="s">
        <v>813</v>
      </c>
      <c r="B1068" s="47">
        <v>148.1</v>
      </c>
      <c r="C1068" s="47">
        <v>22.7</v>
      </c>
      <c r="D1068" s="78">
        <v>9151400</v>
      </c>
      <c r="E1068" s="44"/>
    </row>
    <row r="1069" spans="1:5">
      <c r="A1069" s="44" t="s">
        <v>814</v>
      </c>
      <c r="B1069" s="47">
        <v>208.1</v>
      </c>
      <c r="C1069" s="47">
        <v>30.1</v>
      </c>
      <c r="D1069" s="78">
        <v>9149316</v>
      </c>
      <c r="E1069" s="44"/>
    </row>
    <row r="1070" spans="1:5">
      <c r="A1070" s="44" t="s">
        <v>815</v>
      </c>
      <c r="B1070" s="47">
        <v>169.5</v>
      </c>
      <c r="C1070" s="47">
        <v>25.5</v>
      </c>
      <c r="D1070" s="78">
        <v>9136539</v>
      </c>
      <c r="E1070" s="44"/>
    </row>
    <row r="1071" spans="1:5">
      <c r="A1071" s="44" t="s">
        <v>816</v>
      </c>
      <c r="B1071" s="47">
        <v>180</v>
      </c>
      <c r="C1071" s="47">
        <v>32.200000000000003</v>
      </c>
      <c r="D1071" s="78">
        <v>9055486</v>
      </c>
      <c r="E1071" s="44"/>
    </row>
    <row r="1072" spans="1:5">
      <c r="A1072" s="44" t="s">
        <v>817</v>
      </c>
      <c r="B1072" s="47">
        <v>190</v>
      </c>
      <c r="C1072" s="47">
        <v>32.200000000000003</v>
      </c>
      <c r="D1072" s="78">
        <v>9274927</v>
      </c>
      <c r="E1072" s="44"/>
    </row>
    <row r="1073" spans="1:5">
      <c r="A1073" s="44" t="s">
        <v>818</v>
      </c>
      <c r="B1073" s="47">
        <v>172</v>
      </c>
      <c r="C1073" s="47">
        <v>27.6</v>
      </c>
      <c r="D1073" s="78">
        <v>9412830</v>
      </c>
      <c r="E1073" s="44"/>
    </row>
    <row r="1074" spans="1:5">
      <c r="A1074" s="44" t="s">
        <v>819</v>
      </c>
      <c r="B1074" s="47">
        <v>195.5</v>
      </c>
      <c r="C1074" s="47">
        <v>32.200000000000003</v>
      </c>
      <c r="D1074" s="78">
        <v>9289180</v>
      </c>
      <c r="E1074" s="44"/>
    </row>
    <row r="1075" spans="1:5">
      <c r="A1075" s="44" t="s">
        <v>820</v>
      </c>
      <c r="B1075" s="47">
        <v>195.5</v>
      </c>
      <c r="C1075" s="47">
        <v>32.200000000000003</v>
      </c>
      <c r="D1075" s="78">
        <v>9289207</v>
      </c>
      <c r="E1075" s="44"/>
    </row>
    <row r="1076" spans="1:5">
      <c r="A1076" s="44" t="s">
        <v>821</v>
      </c>
      <c r="B1076" s="47">
        <v>195.5</v>
      </c>
      <c r="C1076" s="47">
        <v>32.200000000000003</v>
      </c>
      <c r="D1076" s="78">
        <v>9289192</v>
      </c>
      <c r="E1076" s="44"/>
    </row>
    <row r="1077" spans="1:5">
      <c r="A1077" s="44" t="s">
        <v>822</v>
      </c>
      <c r="B1077" s="47">
        <v>169</v>
      </c>
      <c r="C1077" s="47">
        <v>27.2</v>
      </c>
      <c r="D1077" s="78">
        <v>9235969</v>
      </c>
      <c r="E1077" s="44"/>
    </row>
    <row r="1078" spans="1:5">
      <c r="A1078" s="44" t="s">
        <v>1574</v>
      </c>
      <c r="B1078" s="47">
        <v>60.5</v>
      </c>
      <c r="C1078" s="47">
        <v>13</v>
      </c>
      <c r="D1078" s="78" t="s">
        <v>1562</v>
      </c>
      <c r="E1078" s="44">
        <v>4.68</v>
      </c>
    </row>
    <row r="1079" spans="1:5">
      <c r="A1079" s="44" t="s">
        <v>823</v>
      </c>
      <c r="B1079" s="47">
        <v>166.8</v>
      </c>
      <c r="C1079" s="47">
        <v>27.3</v>
      </c>
      <c r="D1079" s="78">
        <v>9081021</v>
      </c>
      <c r="E1079" s="44"/>
    </row>
    <row r="1080" spans="1:5">
      <c r="A1080" s="44" t="s">
        <v>1575</v>
      </c>
      <c r="B1080" s="47">
        <v>146</v>
      </c>
      <c r="C1080" s="47">
        <v>22</v>
      </c>
      <c r="D1080" s="78" t="s">
        <v>1576</v>
      </c>
      <c r="E1080" s="44">
        <v>7.9344000000000001</v>
      </c>
    </row>
    <row r="1081" spans="1:5">
      <c r="A1081" s="44" t="s">
        <v>824</v>
      </c>
      <c r="B1081" s="47">
        <v>200</v>
      </c>
      <c r="C1081" s="47">
        <v>32.200000000000003</v>
      </c>
      <c r="D1081" s="78">
        <v>9409481</v>
      </c>
      <c r="E1081" s="44"/>
    </row>
    <row r="1082" spans="1:5">
      <c r="A1082" s="44" t="s">
        <v>825</v>
      </c>
      <c r="B1082" s="47">
        <v>157.1</v>
      </c>
      <c r="C1082" s="47">
        <v>23.7</v>
      </c>
      <c r="D1082" s="78">
        <v>9126962</v>
      </c>
      <c r="E1082" s="44"/>
    </row>
    <row r="1083" spans="1:5">
      <c r="A1083" s="44" t="s">
        <v>826</v>
      </c>
      <c r="B1083" s="47">
        <v>182.1</v>
      </c>
      <c r="C1083" s="47">
        <v>28.3</v>
      </c>
      <c r="D1083" s="78">
        <v>9006502</v>
      </c>
      <c r="E1083" s="44"/>
    </row>
    <row r="1084" spans="1:5">
      <c r="A1084" s="44" t="s">
        <v>1577</v>
      </c>
      <c r="B1084" s="47">
        <v>199.9</v>
      </c>
      <c r="C1084" s="47">
        <v>32.299999999999997</v>
      </c>
      <c r="D1084" s="78" t="s">
        <v>1578</v>
      </c>
      <c r="E1084" s="44">
        <v>13.023</v>
      </c>
    </row>
    <row r="1085" spans="1:5">
      <c r="A1085" s="44" t="s">
        <v>827</v>
      </c>
      <c r="B1085" s="47">
        <v>183.1</v>
      </c>
      <c r="C1085" s="47">
        <v>29.7</v>
      </c>
      <c r="D1085" s="78">
        <v>9162265</v>
      </c>
      <c r="E1085" s="44"/>
    </row>
    <row r="1086" spans="1:5">
      <c r="A1086" s="44" t="s">
        <v>828</v>
      </c>
      <c r="B1086" s="47">
        <v>183.1</v>
      </c>
      <c r="C1086" s="47">
        <v>29.7</v>
      </c>
      <c r="D1086" s="78">
        <v>9162277</v>
      </c>
      <c r="E1086" s="44"/>
    </row>
    <row r="1087" spans="1:5">
      <c r="A1087" s="44" t="s">
        <v>829</v>
      </c>
      <c r="B1087" s="47">
        <v>183.1</v>
      </c>
      <c r="C1087" s="47">
        <v>28.8</v>
      </c>
      <c r="D1087" s="78"/>
      <c r="E1087" s="44"/>
    </row>
    <row r="1088" spans="1:5">
      <c r="A1088" s="44" t="s">
        <v>830</v>
      </c>
      <c r="B1088" s="47">
        <v>281</v>
      </c>
      <c r="C1088" s="47">
        <v>32.200000000000003</v>
      </c>
      <c r="D1088" s="78">
        <v>9227340</v>
      </c>
      <c r="E1088" s="44"/>
    </row>
    <row r="1089" spans="1:5">
      <c r="A1089" s="44" t="s">
        <v>1579</v>
      </c>
      <c r="B1089" s="47">
        <v>41</v>
      </c>
      <c r="C1089" s="47">
        <v>9.1999999999999993</v>
      </c>
      <c r="D1089" s="78" t="s">
        <v>1580</v>
      </c>
      <c r="E1089" s="44">
        <v>3.9</v>
      </c>
    </row>
    <row r="1090" spans="1:5">
      <c r="A1090" s="44" t="s">
        <v>1581</v>
      </c>
      <c r="B1090" s="47">
        <v>207.6</v>
      </c>
      <c r="C1090" s="47">
        <v>29.8</v>
      </c>
      <c r="D1090" s="78" t="s">
        <v>1582</v>
      </c>
      <c r="E1090" s="44">
        <v>11.4</v>
      </c>
    </row>
    <row r="1091" spans="1:5">
      <c r="A1091" s="44" t="s">
        <v>1583</v>
      </c>
      <c r="B1091" s="47">
        <v>264.39999999999998</v>
      </c>
      <c r="C1091" s="47">
        <v>32.299999999999997</v>
      </c>
      <c r="D1091" s="78" t="s">
        <v>1584</v>
      </c>
      <c r="E1091" s="44">
        <v>12.937799999999999</v>
      </c>
    </row>
    <row r="1092" spans="1:5">
      <c r="A1092" s="44" t="s">
        <v>831</v>
      </c>
      <c r="B1092" s="47">
        <v>207.3</v>
      </c>
      <c r="C1092" s="47">
        <v>29.7</v>
      </c>
      <c r="D1092" s="78">
        <v>9158501</v>
      </c>
      <c r="E1092" s="44"/>
    </row>
    <row r="1093" spans="1:5">
      <c r="A1093" s="44" t="s">
        <v>832</v>
      </c>
      <c r="B1093" s="47">
        <v>176.8</v>
      </c>
      <c r="C1093" s="47">
        <v>27.7</v>
      </c>
      <c r="D1093" s="78">
        <v>9436070</v>
      </c>
      <c r="E1093" s="44"/>
    </row>
    <row r="1094" spans="1:5">
      <c r="A1094" s="44" t="s">
        <v>833</v>
      </c>
      <c r="B1094" s="47">
        <v>119</v>
      </c>
      <c r="C1094" s="47">
        <v>18.600000000000001</v>
      </c>
      <c r="D1094" s="78">
        <v>8602373</v>
      </c>
      <c r="E1094" s="44"/>
    </row>
    <row r="1095" spans="1:5">
      <c r="A1095" s="44" t="s">
        <v>1782</v>
      </c>
      <c r="B1095" s="47">
        <v>183.3</v>
      </c>
      <c r="C1095" s="47">
        <v>32.200000000000003</v>
      </c>
      <c r="D1095" s="78" t="s">
        <v>1783</v>
      </c>
      <c r="E1095" s="44">
        <v>13.005000000000001</v>
      </c>
    </row>
    <row r="1096" spans="1:5">
      <c r="A1096" s="44" t="s">
        <v>834</v>
      </c>
      <c r="B1096" s="47">
        <v>148</v>
      </c>
      <c r="C1096" s="47">
        <v>23.2</v>
      </c>
      <c r="D1096" s="78">
        <v>9499022</v>
      </c>
      <c r="E1096" s="44"/>
    </row>
    <row r="1097" spans="1:5">
      <c r="A1097" s="44" t="s">
        <v>835</v>
      </c>
      <c r="B1097" s="47">
        <v>182.8</v>
      </c>
      <c r="C1097" s="47">
        <v>27.6</v>
      </c>
      <c r="D1097" s="78">
        <v>9056430</v>
      </c>
      <c r="E1097" s="44"/>
    </row>
    <row r="1098" spans="1:5">
      <c r="A1098" s="44" t="s">
        <v>836</v>
      </c>
      <c r="B1098" s="47">
        <v>183.1</v>
      </c>
      <c r="C1098" s="47">
        <v>32.5</v>
      </c>
      <c r="D1098" s="78">
        <v>9570101</v>
      </c>
      <c r="E1098" s="44"/>
    </row>
    <row r="1099" spans="1:5">
      <c r="A1099" s="44" t="s">
        <v>837</v>
      </c>
      <c r="B1099" s="47">
        <v>168</v>
      </c>
      <c r="C1099" s="47">
        <v>27.2</v>
      </c>
      <c r="D1099" s="78">
        <v>9197349</v>
      </c>
      <c r="E1099" s="44"/>
    </row>
    <row r="1100" spans="1:5">
      <c r="A1100" s="44" t="s">
        <v>1585</v>
      </c>
      <c r="B1100" s="47">
        <v>293.3</v>
      </c>
      <c r="C1100" s="47">
        <v>40</v>
      </c>
      <c r="D1100" s="78" t="s">
        <v>1586</v>
      </c>
      <c r="E1100" s="44">
        <v>15.164</v>
      </c>
    </row>
    <row r="1101" spans="1:5">
      <c r="A1101" s="44" t="s">
        <v>838</v>
      </c>
      <c r="B1101" s="47">
        <v>200</v>
      </c>
      <c r="C1101" s="47">
        <v>32.200000000000003</v>
      </c>
      <c r="D1101" s="78"/>
      <c r="E1101" s="44"/>
    </row>
    <row r="1102" spans="1:5">
      <c r="A1102" s="44" t="s">
        <v>839</v>
      </c>
      <c r="B1102" s="47">
        <v>216.8</v>
      </c>
      <c r="C1102" s="47">
        <v>31.7</v>
      </c>
      <c r="D1102" s="78">
        <v>9210139</v>
      </c>
      <c r="E1102" s="44"/>
    </row>
    <row r="1103" spans="1:5">
      <c r="A1103" s="44" t="s">
        <v>840</v>
      </c>
      <c r="B1103" s="47">
        <v>206.5</v>
      </c>
      <c r="C1103" s="47">
        <v>28.7</v>
      </c>
      <c r="D1103" s="78">
        <v>9247144</v>
      </c>
      <c r="E1103" s="44"/>
    </row>
    <row r="1104" spans="1:5">
      <c r="A1104" s="44" t="s">
        <v>841</v>
      </c>
      <c r="B1104" s="47">
        <v>184.1</v>
      </c>
      <c r="C1104" s="47">
        <v>25.2</v>
      </c>
      <c r="D1104" s="78">
        <v>9232632</v>
      </c>
      <c r="E1104" s="44"/>
    </row>
    <row r="1105" spans="1:5">
      <c r="A1105" s="44" t="s">
        <v>842</v>
      </c>
      <c r="B1105" s="47">
        <v>187.5</v>
      </c>
      <c r="C1105" s="47">
        <v>31</v>
      </c>
      <c r="D1105" s="78">
        <v>9246891</v>
      </c>
      <c r="E1105" s="44"/>
    </row>
    <row r="1106" spans="1:5">
      <c r="A1106" s="44" t="s">
        <v>1587</v>
      </c>
      <c r="B1106" s="47">
        <v>190</v>
      </c>
      <c r="C1106" s="47">
        <v>32.299999999999997</v>
      </c>
      <c r="D1106" s="78" t="s">
        <v>1588</v>
      </c>
      <c r="E1106" s="44">
        <v>12.8</v>
      </c>
    </row>
    <row r="1107" spans="1:5">
      <c r="A1107" s="44" t="s">
        <v>1589</v>
      </c>
      <c r="B1107" s="47">
        <v>145.5</v>
      </c>
      <c r="C1107" s="47">
        <v>23.7</v>
      </c>
      <c r="D1107" s="78" t="s">
        <v>1590</v>
      </c>
      <c r="E1107" s="44">
        <v>9.7200000000000006</v>
      </c>
    </row>
    <row r="1108" spans="1:5">
      <c r="A1108" s="44" t="s">
        <v>843</v>
      </c>
      <c r="B1108" s="47">
        <v>170.6</v>
      </c>
      <c r="C1108" s="47">
        <v>27</v>
      </c>
      <c r="D1108" s="78">
        <v>9276743</v>
      </c>
      <c r="E1108" s="44"/>
    </row>
    <row r="1109" spans="1:5">
      <c r="A1109" s="44" t="s">
        <v>844</v>
      </c>
      <c r="B1109" s="47">
        <v>175</v>
      </c>
      <c r="C1109" s="47">
        <v>26.5</v>
      </c>
      <c r="D1109" s="78">
        <v>9134567</v>
      </c>
      <c r="E1109" s="44"/>
    </row>
    <row r="1110" spans="1:5">
      <c r="A1110" s="44" t="s">
        <v>1591</v>
      </c>
      <c r="B1110" s="47">
        <v>183.1</v>
      </c>
      <c r="C1110" s="47">
        <v>32.200000000000003</v>
      </c>
      <c r="D1110" s="78" t="s">
        <v>1592</v>
      </c>
      <c r="E1110" s="44">
        <v>13.28</v>
      </c>
    </row>
    <row r="1111" spans="1:5">
      <c r="A1111" s="44" t="s">
        <v>1593</v>
      </c>
      <c r="B1111" s="47">
        <v>186</v>
      </c>
      <c r="C1111" s="47">
        <v>24.8</v>
      </c>
      <c r="D1111" s="78" t="s">
        <v>1594</v>
      </c>
      <c r="E1111" s="44">
        <v>9.5084999999999997</v>
      </c>
    </row>
    <row r="1112" spans="1:5">
      <c r="A1112" s="44" t="s">
        <v>1595</v>
      </c>
      <c r="B1112" s="47">
        <v>210.7</v>
      </c>
      <c r="C1112" s="47">
        <v>29.5</v>
      </c>
      <c r="D1112" s="78" t="s">
        <v>1596</v>
      </c>
      <c r="E1112" s="44">
        <v>11.0375</v>
      </c>
    </row>
    <row r="1113" spans="1:5">
      <c r="A1113" s="44" t="s">
        <v>845</v>
      </c>
      <c r="B1113" s="47">
        <v>186</v>
      </c>
      <c r="C1113" s="47">
        <v>27.7</v>
      </c>
      <c r="D1113" s="78">
        <v>9192179</v>
      </c>
      <c r="E1113" s="44"/>
    </row>
    <row r="1114" spans="1:5">
      <c r="A1114" s="44" t="s">
        <v>846</v>
      </c>
      <c r="B1114" s="47">
        <v>155.80000000000001</v>
      </c>
      <c r="C1114" s="47">
        <v>25.7</v>
      </c>
      <c r="D1114" s="78">
        <v>8903935</v>
      </c>
      <c r="E1114" s="44"/>
    </row>
    <row r="1115" spans="1:5">
      <c r="A1115" s="44" t="s">
        <v>847</v>
      </c>
      <c r="B1115" s="47">
        <v>112.8</v>
      </c>
      <c r="C1115" s="47">
        <v>17.2</v>
      </c>
      <c r="D1115" s="78">
        <v>9506409</v>
      </c>
      <c r="E1115" s="44"/>
    </row>
    <row r="1116" spans="1:5">
      <c r="A1116" s="44" t="s">
        <v>848</v>
      </c>
      <c r="B1116" s="47">
        <v>200</v>
      </c>
      <c r="C1116" s="47">
        <v>32.200000000000003</v>
      </c>
      <c r="D1116" s="78">
        <v>9519092</v>
      </c>
      <c r="E1116" s="44"/>
    </row>
    <row r="1117" spans="1:5">
      <c r="A1117" s="44" t="s">
        <v>849</v>
      </c>
      <c r="B1117" s="47">
        <v>148.1</v>
      </c>
      <c r="C1117" s="47">
        <v>23</v>
      </c>
      <c r="D1117" s="78">
        <v>9151383</v>
      </c>
      <c r="E1117" s="44"/>
    </row>
    <row r="1118" spans="1:5">
      <c r="A1118" s="44" t="s">
        <v>974</v>
      </c>
      <c r="B1118" s="47">
        <v>153.08000000000001</v>
      </c>
      <c r="C1118" s="47">
        <v>23</v>
      </c>
      <c r="D1118" s="78">
        <v>9403841</v>
      </c>
      <c r="E1118" s="44"/>
    </row>
    <row r="1119" spans="1:5">
      <c r="A1119" s="44" t="s">
        <v>850</v>
      </c>
      <c r="B1119" s="47">
        <v>55</v>
      </c>
      <c r="C1119" s="47">
        <v>13.5</v>
      </c>
      <c r="D1119" s="78">
        <v>9491824</v>
      </c>
      <c r="E1119" s="44"/>
    </row>
    <row r="1120" spans="1:5">
      <c r="A1120" s="44" t="s">
        <v>851</v>
      </c>
      <c r="B1120" s="47">
        <v>183</v>
      </c>
      <c r="C1120" s="47">
        <v>32.200000000000003</v>
      </c>
      <c r="D1120" s="78">
        <v>9111058</v>
      </c>
      <c r="E1120" s="44"/>
    </row>
    <row r="1121" spans="1:5">
      <c r="A1121" s="44" t="s">
        <v>852</v>
      </c>
      <c r="B1121" s="47">
        <v>182</v>
      </c>
      <c r="C1121" s="47">
        <v>32.200000000000003</v>
      </c>
      <c r="D1121" s="78">
        <v>9185487</v>
      </c>
      <c r="E1121" s="44"/>
    </row>
    <row r="1122" spans="1:5">
      <c r="A1122" s="44" t="s">
        <v>853</v>
      </c>
      <c r="B1122" s="47">
        <v>182</v>
      </c>
      <c r="C1122" s="47">
        <v>32.200000000000003</v>
      </c>
      <c r="D1122" s="78">
        <v>9185499</v>
      </c>
      <c r="E1122" s="44"/>
    </row>
    <row r="1123" spans="1:5">
      <c r="A1123" s="44" t="s">
        <v>854</v>
      </c>
      <c r="B1123" s="47">
        <v>28</v>
      </c>
      <c r="C1123" s="47">
        <v>15</v>
      </c>
      <c r="D1123" s="78"/>
      <c r="E1123" s="44"/>
    </row>
    <row r="1124" spans="1:5">
      <c r="A1124" s="44" t="s">
        <v>855</v>
      </c>
      <c r="B1124" s="47">
        <v>127.6</v>
      </c>
      <c r="C1124" s="47">
        <v>19.600000000000001</v>
      </c>
      <c r="D1124" s="78">
        <v>9606663</v>
      </c>
      <c r="E1124" s="44"/>
    </row>
    <row r="1125" spans="1:5">
      <c r="A1125" s="44" t="s">
        <v>856</v>
      </c>
      <c r="B1125" s="47">
        <v>183</v>
      </c>
      <c r="C1125" s="47">
        <v>31</v>
      </c>
      <c r="D1125" s="78">
        <v>9144043</v>
      </c>
      <c r="E1125" s="44"/>
    </row>
    <row r="1126" spans="1:5">
      <c r="A1126" s="44" t="s">
        <v>1005</v>
      </c>
      <c r="B1126" s="47">
        <v>138.07</v>
      </c>
      <c r="C1126" s="47">
        <v>21.33</v>
      </c>
      <c r="D1126" s="78">
        <v>9463578</v>
      </c>
      <c r="E1126" s="44"/>
    </row>
    <row r="1127" spans="1:5">
      <c r="A1127" s="44" t="s">
        <v>857</v>
      </c>
      <c r="B1127" s="47">
        <v>50</v>
      </c>
      <c r="C1127" s="47">
        <v>14.6</v>
      </c>
      <c r="D1127" s="78">
        <v>8714891</v>
      </c>
      <c r="E1127" s="44"/>
    </row>
    <row r="1128" spans="1:5">
      <c r="A1128" s="44" t="s">
        <v>858</v>
      </c>
      <c r="B1128" s="47">
        <v>185.8</v>
      </c>
      <c r="C1128" s="47">
        <v>30.3</v>
      </c>
      <c r="D1128" s="78">
        <v>8400983</v>
      </c>
      <c r="E1128" s="44"/>
    </row>
    <row r="1129" spans="1:5">
      <c r="A1129" s="44" t="s">
        <v>859</v>
      </c>
      <c r="B1129" s="47">
        <v>157</v>
      </c>
      <c r="C1129" s="47">
        <v>21.2</v>
      </c>
      <c r="D1129" s="78"/>
      <c r="E1129" s="44"/>
    </row>
    <row r="1130" spans="1:5">
      <c r="A1130" s="44" t="s">
        <v>860</v>
      </c>
      <c r="B1130" s="47">
        <v>144</v>
      </c>
      <c r="C1130" s="47">
        <v>22.6</v>
      </c>
      <c r="D1130" s="78">
        <v>9460459</v>
      </c>
      <c r="E1130" s="44"/>
    </row>
    <row r="1131" spans="1:5">
      <c r="A1131" s="44" t="s">
        <v>861</v>
      </c>
      <c r="B1131" s="47">
        <v>127.9</v>
      </c>
      <c r="C1131" s="47">
        <v>20.3</v>
      </c>
      <c r="D1131" s="78">
        <v>9461714</v>
      </c>
      <c r="E1131" s="44"/>
    </row>
    <row r="1132" spans="1:5">
      <c r="A1132" s="44" t="s">
        <v>1597</v>
      </c>
      <c r="B1132" s="47">
        <v>116</v>
      </c>
      <c r="C1132" s="47">
        <v>23.8</v>
      </c>
      <c r="D1132" s="78" t="s">
        <v>1598</v>
      </c>
      <c r="E1132" s="44">
        <v>7.3560999999999996</v>
      </c>
    </row>
    <row r="1133" spans="1:5">
      <c r="A1133" s="44" t="s">
        <v>862</v>
      </c>
      <c r="B1133" s="47">
        <v>44.7</v>
      </c>
      <c r="C1133" s="47">
        <v>8.3000000000000007</v>
      </c>
      <c r="D1133" s="78">
        <v>7801427</v>
      </c>
      <c r="E1133" s="44"/>
    </row>
    <row r="1134" spans="1:5">
      <c r="A1134" s="44" t="s">
        <v>863</v>
      </c>
      <c r="B1134" s="47">
        <v>139.30000000000001</v>
      </c>
      <c r="C1134" s="47">
        <v>17.5</v>
      </c>
      <c r="D1134" s="78">
        <v>7904889</v>
      </c>
      <c r="E1134" s="44"/>
    </row>
    <row r="1135" spans="1:5">
      <c r="A1135" s="44" t="s">
        <v>1599</v>
      </c>
      <c r="B1135" s="47">
        <v>198</v>
      </c>
      <c r="C1135" s="47">
        <v>32.299999999999997</v>
      </c>
      <c r="D1135" s="78" t="s">
        <v>1600</v>
      </c>
      <c r="E1135" s="44">
        <v>11.196</v>
      </c>
    </row>
    <row r="1136" spans="1:5">
      <c r="A1136" s="44" t="s">
        <v>1784</v>
      </c>
      <c r="B1136" s="47">
        <v>172</v>
      </c>
      <c r="C1136" s="47">
        <v>27.4</v>
      </c>
      <c r="D1136" s="78" t="s">
        <v>1785</v>
      </c>
      <c r="E1136" s="44">
        <v>9.6110000000000007</v>
      </c>
    </row>
    <row r="1137" spans="1:5">
      <c r="A1137" s="44" t="s">
        <v>864</v>
      </c>
      <c r="B1137" s="47">
        <v>222.5</v>
      </c>
      <c r="C1137" s="47">
        <v>32.200000000000003</v>
      </c>
      <c r="D1137" s="78">
        <v>9333060</v>
      </c>
      <c r="E1137" s="44"/>
    </row>
    <row r="1138" spans="1:5">
      <c r="A1138" s="44" t="s">
        <v>865</v>
      </c>
      <c r="B1138" s="47">
        <v>221.6</v>
      </c>
      <c r="C1138" s="47">
        <v>29.8</v>
      </c>
      <c r="D1138" s="78">
        <v>9320049</v>
      </c>
      <c r="E1138" s="44"/>
    </row>
    <row r="1139" spans="1:5">
      <c r="A1139" s="44" t="s">
        <v>1601</v>
      </c>
      <c r="B1139" s="47">
        <v>222.2</v>
      </c>
      <c r="C1139" s="47">
        <v>30</v>
      </c>
      <c r="D1139" s="78" t="s">
        <v>1602</v>
      </c>
      <c r="E1139" s="44">
        <v>12.02</v>
      </c>
    </row>
    <row r="1140" spans="1:5">
      <c r="A1140" s="44" t="s">
        <v>866</v>
      </c>
      <c r="B1140" s="47">
        <v>190</v>
      </c>
      <c r="C1140" s="47">
        <v>32.200000000000003</v>
      </c>
      <c r="D1140" s="78">
        <v>9216822</v>
      </c>
      <c r="E1140" s="44"/>
    </row>
    <row r="1141" spans="1:5">
      <c r="A1141" s="44" t="s">
        <v>867</v>
      </c>
      <c r="B1141" s="47">
        <v>147.30000000000001</v>
      </c>
      <c r="C1141" s="47">
        <v>22.5</v>
      </c>
      <c r="D1141" s="78">
        <v>9326495</v>
      </c>
      <c r="E1141" s="44"/>
    </row>
    <row r="1142" spans="1:5">
      <c r="A1142" s="44" t="s">
        <v>1603</v>
      </c>
      <c r="B1142" s="47">
        <v>183.1</v>
      </c>
      <c r="C1142" s="47">
        <v>32.200000000000003</v>
      </c>
      <c r="D1142" s="78" t="s">
        <v>1604</v>
      </c>
      <c r="E1142" s="44">
        <v>13.3</v>
      </c>
    </row>
    <row r="1143" spans="1:5">
      <c r="A1143" s="44" t="s">
        <v>1605</v>
      </c>
      <c r="B1143" s="47">
        <v>183</v>
      </c>
      <c r="C1143" s="47">
        <v>29.4</v>
      </c>
      <c r="D1143" s="78" t="s">
        <v>1606</v>
      </c>
      <c r="E1143" s="44">
        <v>10.366</v>
      </c>
    </row>
    <row r="1144" spans="1:5">
      <c r="A1144" s="44" t="s">
        <v>868</v>
      </c>
      <c r="B1144" s="47">
        <v>187.3</v>
      </c>
      <c r="C1144" s="47">
        <v>32.200000000000003</v>
      </c>
      <c r="D1144" s="78">
        <v>9169342</v>
      </c>
      <c r="E1144" s="44"/>
    </row>
    <row r="1145" spans="1:5">
      <c r="A1145" s="44" t="s">
        <v>1607</v>
      </c>
      <c r="B1145" s="47">
        <v>183</v>
      </c>
      <c r="C1145" s="47">
        <v>32.200000000000003</v>
      </c>
      <c r="D1145" s="78" t="s">
        <v>1608</v>
      </c>
      <c r="E1145" s="44">
        <v>13.28</v>
      </c>
    </row>
    <row r="1146" spans="1:5">
      <c r="A1146" s="44" t="s">
        <v>1609</v>
      </c>
      <c r="B1146" s="47">
        <v>183</v>
      </c>
      <c r="C1146" s="47">
        <v>32.200000000000003</v>
      </c>
      <c r="D1146" s="78" t="s">
        <v>1610</v>
      </c>
      <c r="E1146" s="44">
        <v>13.29</v>
      </c>
    </row>
    <row r="1147" spans="1:5">
      <c r="A1147" s="44" t="s">
        <v>869</v>
      </c>
      <c r="B1147" s="47">
        <v>200</v>
      </c>
      <c r="C1147" s="47">
        <v>32.200000000000003</v>
      </c>
      <c r="D1147" s="78" t="s">
        <v>1611</v>
      </c>
      <c r="E1147" s="44">
        <v>11.2349</v>
      </c>
    </row>
    <row r="1148" spans="1:5">
      <c r="A1148" s="44" t="s">
        <v>870</v>
      </c>
      <c r="B1148" s="47">
        <v>193</v>
      </c>
      <c r="C1148" s="47">
        <v>28</v>
      </c>
      <c r="D1148" s="78">
        <v>9104512</v>
      </c>
      <c r="E1148" s="44"/>
    </row>
    <row r="1149" spans="1:5">
      <c r="A1149" s="44" t="s">
        <v>871</v>
      </c>
      <c r="B1149" s="47">
        <v>127.8</v>
      </c>
      <c r="C1149" s="47">
        <v>19.600000000000001</v>
      </c>
      <c r="D1149" s="78">
        <v>9305946</v>
      </c>
      <c r="E1149" s="44"/>
    </row>
    <row r="1150" spans="1:5">
      <c r="A1150" s="44" t="s">
        <v>872</v>
      </c>
      <c r="B1150" s="47">
        <v>200</v>
      </c>
      <c r="C1150" s="47">
        <v>32.200000000000003</v>
      </c>
      <c r="D1150" s="78" t="s">
        <v>1612</v>
      </c>
      <c r="E1150" s="44">
        <v>11.2349</v>
      </c>
    </row>
    <row r="1151" spans="1:5">
      <c r="A1151" s="44" t="s">
        <v>873</v>
      </c>
      <c r="B1151" s="47">
        <v>200</v>
      </c>
      <c r="C1151" s="47">
        <v>32.200000000000003</v>
      </c>
      <c r="D1151" s="78" t="s">
        <v>1613</v>
      </c>
      <c r="E1151" s="44">
        <v>11.2349</v>
      </c>
    </row>
    <row r="1152" spans="1:5">
      <c r="A1152" s="44" t="s">
        <v>874</v>
      </c>
      <c r="B1152" s="47">
        <v>119</v>
      </c>
      <c r="C1152" s="47">
        <v>18.7</v>
      </c>
      <c r="D1152" s="78">
        <v>9251171</v>
      </c>
      <c r="E1152" s="44"/>
    </row>
    <row r="1153" spans="1:5">
      <c r="A1153" s="44" t="s">
        <v>1614</v>
      </c>
      <c r="B1153" s="47">
        <v>190</v>
      </c>
      <c r="C1153" s="47">
        <v>28.3</v>
      </c>
      <c r="D1153" s="78" t="s">
        <v>1615</v>
      </c>
      <c r="E1153" s="44">
        <v>10.5</v>
      </c>
    </row>
    <row r="1154" spans="1:5">
      <c r="A1154" s="44" t="s">
        <v>875</v>
      </c>
      <c r="B1154" s="47">
        <v>200</v>
      </c>
      <c r="C1154" s="47">
        <v>32.200000000000003</v>
      </c>
      <c r="D1154" s="78" t="s">
        <v>1786</v>
      </c>
      <c r="E1154" s="44">
        <v>11.2349</v>
      </c>
    </row>
    <row r="1155" spans="1:5">
      <c r="A1155" s="44" t="s">
        <v>1616</v>
      </c>
      <c r="B1155" s="47">
        <v>146.5</v>
      </c>
      <c r="C1155" s="47">
        <v>24</v>
      </c>
      <c r="D1155" s="78" t="s">
        <v>1617</v>
      </c>
      <c r="E1155" s="44">
        <v>9.77</v>
      </c>
    </row>
    <row r="1156" spans="1:5">
      <c r="A1156" s="44" t="s">
        <v>1618</v>
      </c>
      <c r="B1156" s="47">
        <v>126.8</v>
      </c>
      <c r="C1156" s="47">
        <v>20.8</v>
      </c>
      <c r="D1156" s="78" t="s">
        <v>1619</v>
      </c>
      <c r="E1156" s="44">
        <v>8.1</v>
      </c>
    </row>
    <row r="1157" spans="1:5">
      <c r="A1157" s="44" t="s">
        <v>1620</v>
      </c>
      <c r="B1157" s="47">
        <v>146.5</v>
      </c>
      <c r="C1157" s="47">
        <v>24</v>
      </c>
      <c r="D1157" s="78" t="s">
        <v>1621</v>
      </c>
      <c r="E1157" s="44">
        <v>9.7720000000000002</v>
      </c>
    </row>
    <row r="1158" spans="1:5">
      <c r="A1158" s="44" t="s">
        <v>1622</v>
      </c>
      <c r="B1158" s="47">
        <v>126.8</v>
      </c>
      <c r="C1158" s="47">
        <v>20.8</v>
      </c>
      <c r="D1158" s="78" t="s">
        <v>1623</v>
      </c>
      <c r="E1158" s="44">
        <v>8.1</v>
      </c>
    </row>
    <row r="1159" spans="1:5">
      <c r="A1159" s="44" t="s">
        <v>876</v>
      </c>
      <c r="B1159" s="47">
        <v>200</v>
      </c>
      <c r="C1159" s="47">
        <v>32.200000000000003</v>
      </c>
      <c r="D1159" s="78">
        <v>9338838</v>
      </c>
      <c r="E1159" s="44"/>
    </row>
    <row r="1160" spans="1:5">
      <c r="A1160" s="44" t="s">
        <v>1624</v>
      </c>
      <c r="B1160" s="47">
        <v>145.69999999999999</v>
      </c>
      <c r="C1160" s="47">
        <v>23</v>
      </c>
      <c r="D1160" s="78" t="s">
        <v>1625</v>
      </c>
      <c r="E1160" s="44">
        <v>9.4</v>
      </c>
    </row>
    <row r="1161" spans="1:5">
      <c r="A1161" s="44" t="s">
        <v>1626</v>
      </c>
      <c r="B1161" s="47">
        <v>157</v>
      </c>
      <c r="C1161" s="47">
        <v>23</v>
      </c>
      <c r="D1161" s="78" t="s">
        <v>1627</v>
      </c>
      <c r="E1161" s="44">
        <v>9.41</v>
      </c>
    </row>
    <row r="1162" spans="1:5">
      <c r="A1162" s="44" t="s">
        <v>877</v>
      </c>
      <c r="B1162" s="47">
        <v>200</v>
      </c>
      <c r="C1162" s="47">
        <v>32.299999999999997</v>
      </c>
      <c r="D1162" s="78" t="s">
        <v>1628</v>
      </c>
      <c r="E1162" s="44">
        <v>11.2524</v>
      </c>
    </row>
    <row r="1163" spans="1:5">
      <c r="A1163" s="44" t="s">
        <v>878</v>
      </c>
      <c r="B1163" s="47">
        <v>183</v>
      </c>
      <c r="C1163" s="47">
        <v>32.200000000000003</v>
      </c>
      <c r="D1163" s="78">
        <v>9391531</v>
      </c>
      <c r="E1163" s="44"/>
    </row>
    <row r="1164" spans="1:5">
      <c r="A1164" s="44" t="s">
        <v>879</v>
      </c>
      <c r="B1164" s="47">
        <v>190.1</v>
      </c>
      <c r="C1164" s="47">
        <v>32.200000000000003</v>
      </c>
      <c r="D1164" s="78">
        <v>8605167</v>
      </c>
      <c r="E1164" s="44"/>
    </row>
    <row r="1165" spans="1:5">
      <c r="A1165" s="44" t="s">
        <v>880</v>
      </c>
      <c r="B1165" s="47">
        <v>104.1</v>
      </c>
      <c r="C1165" s="47">
        <v>17</v>
      </c>
      <c r="D1165" s="78">
        <v>9125346</v>
      </c>
      <c r="E1165" s="44"/>
    </row>
    <row r="1166" spans="1:5">
      <c r="A1166" s="44" t="s">
        <v>881</v>
      </c>
      <c r="B1166" s="47">
        <v>103</v>
      </c>
      <c r="C1166" s="47">
        <v>17.7</v>
      </c>
      <c r="D1166" s="78">
        <v>9279642</v>
      </c>
      <c r="E1166" s="44"/>
    </row>
    <row r="1167" spans="1:5">
      <c r="A1167" s="44" t="s">
        <v>882</v>
      </c>
      <c r="B1167" s="47">
        <v>111.5</v>
      </c>
      <c r="C1167" s="47">
        <v>19</v>
      </c>
      <c r="D1167" s="78">
        <v>9105889</v>
      </c>
      <c r="E1167" s="44">
        <v>6.5</v>
      </c>
    </row>
    <row r="1168" spans="1:5">
      <c r="A1168" s="44" t="s">
        <v>883</v>
      </c>
      <c r="B1168" s="47">
        <v>190</v>
      </c>
      <c r="C1168" s="47">
        <v>32.200000000000003</v>
      </c>
      <c r="D1168" s="78">
        <v>9520900</v>
      </c>
      <c r="E1168" s="44"/>
    </row>
    <row r="1169" spans="1:5">
      <c r="A1169" s="44" t="s">
        <v>884</v>
      </c>
      <c r="B1169" s="47">
        <v>184.5</v>
      </c>
      <c r="C1169" s="47">
        <v>27.6</v>
      </c>
      <c r="D1169" s="78">
        <v>9035515</v>
      </c>
      <c r="E1169" s="44"/>
    </row>
    <row r="1170" spans="1:5">
      <c r="A1170" s="44" t="s">
        <v>885</v>
      </c>
      <c r="B1170" s="47">
        <v>184.5</v>
      </c>
      <c r="C1170" s="47">
        <v>27.6</v>
      </c>
      <c r="D1170" s="78">
        <v>9060261</v>
      </c>
      <c r="E1170" s="44"/>
    </row>
    <row r="1171" spans="1:5">
      <c r="A1171" s="44" t="s">
        <v>886</v>
      </c>
      <c r="B1171" s="47">
        <v>169.3</v>
      </c>
      <c r="C1171" s="47">
        <v>25.3</v>
      </c>
      <c r="D1171" s="78">
        <v>8310944</v>
      </c>
      <c r="E1171" s="44"/>
    </row>
    <row r="1172" spans="1:5">
      <c r="A1172" s="44" t="s">
        <v>887</v>
      </c>
      <c r="B1172" s="47">
        <v>196.3</v>
      </c>
      <c r="C1172" s="47">
        <v>34.200000000000003</v>
      </c>
      <c r="D1172" s="78">
        <v>9219331</v>
      </c>
      <c r="E1172" s="44"/>
    </row>
    <row r="1173" spans="1:5">
      <c r="A1173" s="44" t="s">
        <v>1629</v>
      </c>
      <c r="B1173" s="47">
        <v>200</v>
      </c>
      <c r="C1173" s="47">
        <v>38.4</v>
      </c>
      <c r="D1173" s="78" t="s">
        <v>1630</v>
      </c>
      <c r="E1173" s="44">
        <v>12.269</v>
      </c>
    </row>
    <row r="1174" spans="1:5">
      <c r="A1174" s="44" t="s">
        <v>888</v>
      </c>
      <c r="B1174" s="47">
        <v>169.3</v>
      </c>
      <c r="C1174" s="47">
        <v>27.2</v>
      </c>
      <c r="D1174" s="78">
        <v>9312315</v>
      </c>
      <c r="E1174" s="44"/>
    </row>
    <row r="1175" spans="1:5">
      <c r="A1175" s="44" t="s">
        <v>889</v>
      </c>
      <c r="B1175" s="47">
        <v>101.3</v>
      </c>
      <c r="C1175" s="47">
        <v>16.7</v>
      </c>
      <c r="D1175" s="78">
        <v>9137727</v>
      </c>
      <c r="E1175" s="44"/>
    </row>
    <row r="1176" spans="1:5">
      <c r="A1176" s="44" t="s">
        <v>979</v>
      </c>
      <c r="B1176" s="47">
        <v>120</v>
      </c>
      <c r="C1176" s="47">
        <v>21.19</v>
      </c>
      <c r="D1176" s="78">
        <v>9543926</v>
      </c>
      <c r="E1176" s="44"/>
    </row>
    <row r="1177" spans="1:5">
      <c r="A1177" s="44" t="s">
        <v>890</v>
      </c>
      <c r="B1177" s="47">
        <v>132.1</v>
      </c>
      <c r="C1177" s="47">
        <v>15.8</v>
      </c>
      <c r="D1177" s="78">
        <v>9356414</v>
      </c>
      <c r="E1177" s="44"/>
    </row>
    <row r="1178" spans="1:5">
      <c r="A1178" s="44" t="s">
        <v>891</v>
      </c>
      <c r="B1178" s="47">
        <v>132.1</v>
      </c>
      <c r="C1178" s="47">
        <v>15.8</v>
      </c>
      <c r="D1178" s="78">
        <v>9559901</v>
      </c>
      <c r="E1178" s="44"/>
    </row>
    <row r="1179" spans="1:5">
      <c r="A1179" s="44" t="s">
        <v>892</v>
      </c>
      <c r="B1179" s="47">
        <v>131.6</v>
      </c>
      <c r="C1179" s="47">
        <v>23</v>
      </c>
      <c r="D1179" s="78">
        <v>9673173</v>
      </c>
      <c r="E1179" s="44"/>
    </row>
    <row r="1180" spans="1:5">
      <c r="A1180" s="44" t="s">
        <v>990</v>
      </c>
      <c r="B1180" s="47">
        <v>131.66</v>
      </c>
      <c r="C1180" s="47">
        <v>23</v>
      </c>
      <c r="D1180" s="78">
        <v>9742405</v>
      </c>
      <c r="E1180" s="44"/>
    </row>
    <row r="1181" spans="1:5">
      <c r="A1181" s="44" t="s">
        <v>987</v>
      </c>
      <c r="B1181" s="47">
        <v>131.66</v>
      </c>
      <c r="C1181" s="47">
        <v>23</v>
      </c>
      <c r="D1181" s="78">
        <v>9699957</v>
      </c>
      <c r="E1181" s="44"/>
    </row>
    <row r="1182" spans="1:5">
      <c r="A1182" s="44" t="s">
        <v>893</v>
      </c>
      <c r="B1182" s="47">
        <v>127.6</v>
      </c>
      <c r="C1182" s="47">
        <v>19.600000000000001</v>
      </c>
      <c r="D1182" s="78">
        <v>9625437</v>
      </c>
      <c r="E1182" s="44"/>
    </row>
    <row r="1183" spans="1:5">
      <c r="A1183" s="44" t="s">
        <v>894</v>
      </c>
      <c r="B1183" s="47">
        <v>184.6</v>
      </c>
      <c r="C1183" s="47">
        <v>25.5</v>
      </c>
      <c r="D1183" s="78">
        <v>9149873</v>
      </c>
      <c r="E1183" s="44"/>
    </row>
    <row r="1184" spans="1:5">
      <c r="A1184" s="44" t="s">
        <v>1631</v>
      </c>
      <c r="B1184" s="47">
        <v>200</v>
      </c>
      <c r="C1184" s="47">
        <v>38</v>
      </c>
      <c r="D1184" s="78" t="s">
        <v>1632</v>
      </c>
      <c r="E1184" s="44">
        <v>12.2049</v>
      </c>
    </row>
    <row r="1185" spans="1:5">
      <c r="A1185" s="44" t="s">
        <v>895</v>
      </c>
      <c r="B1185" s="47">
        <v>207.3</v>
      </c>
      <c r="C1185" s="47">
        <v>29.7</v>
      </c>
      <c r="D1185" s="78">
        <v>9307841</v>
      </c>
      <c r="E1185" s="44"/>
    </row>
    <row r="1186" spans="1:5">
      <c r="A1186" s="44" t="s">
        <v>896</v>
      </c>
      <c r="B1186" s="47">
        <v>120</v>
      </c>
      <c r="C1186" s="47">
        <v>20.3</v>
      </c>
      <c r="D1186" s="78">
        <v>9443841</v>
      </c>
      <c r="E1186" s="44"/>
    </row>
    <row r="1187" spans="1:5">
      <c r="A1187" s="44" t="s">
        <v>1633</v>
      </c>
      <c r="B1187" s="47">
        <v>231.6</v>
      </c>
      <c r="C1187" s="47">
        <v>32.299999999999997</v>
      </c>
      <c r="D1187" s="78" t="s">
        <v>1634</v>
      </c>
      <c r="E1187" s="44">
        <v>12.108700000000001</v>
      </c>
    </row>
    <row r="1188" spans="1:5">
      <c r="A1188" s="44" t="s">
        <v>989</v>
      </c>
      <c r="B1188" s="47">
        <v>129.9</v>
      </c>
      <c r="C1188" s="47">
        <v>23</v>
      </c>
      <c r="D1188" s="78">
        <v>9333709</v>
      </c>
      <c r="E1188" s="44"/>
    </row>
    <row r="1189" spans="1:5">
      <c r="A1189" s="44" t="s">
        <v>1635</v>
      </c>
      <c r="B1189" s="47">
        <v>199.9</v>
      </c>
      <c r="C1189" s="47">
        <v>36.5</v>
      </c>
      <c r="D1189" s="78" t="s">
        <v>1636</v>
      </c>
      <c r="E1189" s="44">
        <v>11.958600000000001</v>
      </c>
    </row>
    <row r="1190" spans="1:5">
      <c r="A1190" s="44" t="s">
        <v>1637</v>
      </c>
      <c r="B1190" s="47">
        <v>145.1</v>
      </c>
      <c r="C1190" s="47">
        <v>24.2</v>
      </c>
      <c r="D1190" s="78" t="s">
        <v>1638</v>
      </c>
      <c r="E1190" s="44">
        <v>9.76</v>
      </c>
    </row>
    <row r="1191" spans="1:5">
      <c r="A1191" s="44" t="s">
        <v>897</v>
      </c>
      <c r="B1191" s="47">
        <v>200</v>
      </c>
      <c r="C1191" s="47">
        <v>32.299999999999997</v>
      </c>
      <c r="D1191" s="78" t="s">
        <v>1787</v>
      </c>
      <c r="E1191" s="44">
        <v>11.2524</v>
      </c>
    </row>
    <row r="1192" spans="1:5">
      <c r="A1192" s="44" t="s">
        <v>898</v>
      </c>
      <c r="B1192" s="47">
        <v>200</v>
      </c>
      <c r="C1192" s="47">
        <v>32.200000000000003</v>
      </c>
      <c r="D1192" s="78">
        <v>9375264</v>
      </c>
      <c r="E1192" s="44"/>
    </row>
    <row r="1193" spans="1:5">
      <c r="A1193" s="44" t="s">
        <v>899</v>
      </c>
      <c r="B1193" s="47">
        <v>200</v>
      </c>
      <c r="C1193" s="47">
        <v>32.299999999999997</v>
      </c>
      <c r="D1193" s="78" t="s">
        <v>1639</v>
      </c>
      <c r="E1193" s="44">
        <v>11.2524</v>
      </c>
    </row>
    <row r="1194" spans="1:5">
      <c r="A1194" s="44" t="s">
        <v>1640</v>
      </c>
      <c r="B1194" s="47">
        <v>200</v>
      </c>
      <c r="C1194" s="47">
        <v>32.299999999999997</v>
      </c>
      <c r="D1194" s="78" t="s">
        <v>1641</v>
      </c>
      <c r="E1194" s="44">
        <v>11.2524</v>
      </c>
    </row>
    <row r="1195" spans="1:5">
      <c r="A1195" s="44" t="s">
        <v>900</v>
      </c>
      <c r="B1195" s="47">
        <v>199</v>
      </c>
      <c r="C1195" s="47">
        <v>32</v>
      </c>
      <c r="D1195" s="78"/>
      <c r="E1195" s="44"/>
    </row>
    <row r="1196" spans="1:5">
      <c r="A1196" s="44" t="s">
        <v>1642</v>
      </c>
      <c r="B1196" s="47">
        <v>199.9</v>
      </c>
      <c r="C1196" s="47">
        <v>32.200000000000003</v>
      </c>
      <c r="D1196" s="78" t="s">
        <v>1643</v>
      </c>
      <c r="E1196" s="44">
        <v>13</v>
      </c>
    </row>
    <row r="1197" spans="1:5">
      <c r="A1197" s="44" t="s">
        <v>901</v>
      </c>
      <c r="B1197" s="47">
        <v>200</v>
      </c>
      <c r="C1197" s="47">
        <v>32.200000000000003</v>
      </c>
      <c r="D1197" s="78">
        <v>9375288</v>
      </c>
      <c r="E1197" s="44"/>
    </row>
    <row r="1198" spans="1:5">
      <c r="A1198" s="44" t="s">
        <v>902</v>
      </c>
      <c r="B1198" s="47">
        <v>200</v>
      </c>
      <c r="C1198" s="47">
        <v>32.200000000000003</v>
      </c>
      <c r="D1198" s="78">
        <v>9398321</v>
      </c>
      <c r="E1198" s="44"/>
    </row>
    <row r="1199" spans="1:5">
      <c r="A1199" s="44" t="s">
        <v>1644</v>
      </c>
      <c r="B1199" s="47">
        <v>183.2</v>
      </c>
      <c r="C1199" s="47">
        <v>32.200000000000003</v>
      </c>
      <c r="D1199" s="78" t="s">
        <v>1645</v>
      </c>
      <c r="E1199" s="44">
        <v>12.561999999999999</v>
      </c>
    </row>
    <row r="1200" spans="1:5">
      <c r="A1200" s="44" t="s">
        <v>903</v>
      </c>
      <c r="B1200" s="47">
        <v>183</v>
      </c>
      <c r="C1200" s="47">
        <v>32.200000000000003</v>
      </c>
      <c r="D1200" s="78">
        <v>9250490</v>
      </c>
      <c r="E1200" s="44"/>
    </row>
    <row r="1201" spans="1:5">
      <c r="A1201" s="44" t="s">
        <v>904</v>
      </c>
      <c r="B1201" s="47">
        <v>200</v>
      </c>
      <c r="C1201" s="47">
        <v>32.200000000000003</v>
      </c>
      <c r="D1201" s="78">
        <v>9302205</v>
      </c>
      <c r="E1201" s="44"/>
    </row>
    <row r="1202" spans="1:5">
      <c r="A1202" s="44" t="s">
        <v>905</v>
      </c>
      <c r="B1202" s="47">
        <v>200</v>
      </c>
      <c r="C1202" s="47">
        <v>32.200000000000003</v>
      </c>
      <c r="D1202" s="78">
        <v>9293612</v>
      </c>
      <c r="E1202" s="44"/>
    </row>
    <row r="1203" spans="1:5">
      <c r="A1203" s="44" t="s">
        <v>906</v>
      </c>
      <c r="B1203" s="47">
        <v>199.8</v>
      </c>
      <c r="C1203" s="47">
        <v>32.200000000000003</v>
      </c>
      <c r="D1203" s="78">
        <v>9319765</v>
      </c>
      <c r="E1203" s="44"/>
    </row>
    <row r="1204" spans="1:5">
      <c r="A1204" s="44" t="s">
        <v>907</v>
      </c>
      <c r="B1204" s="47">
        <v>200</v>
      </c>
      <c r="C1204" s="47">
        <v>32.200000000000003</v>
      </c>
      <c r="D1204" s="78">
        <v>9398333</v>
      </c>
      <c r="E1204" s="44"/>
    </row>
    <row r="1205" spans="1:5">
      <c r="A1205" s="44" t="s">
        <v>988</v>
      </c>
      <c r="B1205" s="47">
        <v>147.55000000000001</v>
      </c>
      <c r="C1205" s="47">
        <v>23</v>
      </c>
      <c r="D1205" s="78">
        <v>9537472</v>
      </c>
      <c r="E1205" s="44"/>
    </row>
    <row r="1206" spans="1:5">
      <c r="A1206" s="44" t="s">
        <v>908</v>
      </c>
      <c r="B1206" s="47">
        <v>168.3</v>
      </c>
      <c r="C1206" s="47">
        <v>27</v>
      </c>
      <c r="D1206" s="78">
        <v>9080534</v>
      </c>
      <c r="E1206" s="44"/>
    </row>
    <row r="1207" spans="1:5">
      <c r="A1207" s="44" t="s">
        <v>1646</v>
      </c>
      <c r="B1207" s="47">
        <v>199.9</v>
      </c>
      <c r="C1207" s="47">
        <v>32.299999999999997</v>
      </c>
      <c r="D1207" s="78" t="s">
        <v>1647</v>
      </c>
      <c r="E1207" s="44">
        <v>11.249599999999999</v>
      </c>
    </row>
    <row r="1208" spans="1:5">
      <c r="A1208" s="44" t="s">
        <v>909</v>
      </c>
      <c r="B1208" s="47">
        <v>84</v>
      </c>
      <c r="C1208" s="47">
        <v>13.6</v>
      </c>
      <c r="D1208" s="78">
        <v>9359698</v>
      </c>
      <c r="E1208" s="44"/>
    </row>
    <row r="1209" spans="1:5">
      <c r="A1209" s="44" t="s">
        <v>1648</v>
      </c>
      <c r="B1209" s="47">
        <v>183</v>
      </c>
      <c r="C1209" s="47">
        <v>30.4</v>
      </c>
      <c r="D1209" s="78" t="s">
        <v>1649</v>
      </c>
      <c r="E1209" s="44">
        <v>11.614000000000001</v>
      </c>
    </row>
    <row r="1210" spans="1:5">
      <c r="A1210" s="44" t="s">
        <v>910</v>
      </c>
      <c r="B1210" s="47">
        <v>199.8</v>
      </c>
      <c r="C1210" s="47">
        <v>32.200000000000003</v>
      </c>
      <c r="D1210" s="78">
        <v>9519121</v>
      </c>
      <c r="E1210" s="44"/>
    </row>
    <row r="1211" spans="1:5">
      <c r="A1211" s="44" t="s">
        <v>911</v>
      </c>
      <c r="B1211" s="47">
        <v>199.8</v>
      </c>
      <c r="C1211" s="47">
        <v>32.200000000000003</v>
      </c>
      <c r="D1211" s="78">
        <v>9209506</v>
      </c>
      <c r="E1211" s="44"/>
    </row>
    <row r="1212" spans="1:5">
      <c r="A1212" s="44" t="s">
        <v>912</v>
      </c>
      <c r="B1212" s="47">
        <v>176.6</v>
      </c>
      <c r="C1212" s="47">
        <v>27.5</v>
      </c>
      <c r="D1212" s="78">
        <v>8708531</v>
      </c>
      <c r="E1212" s="44"/>
    </row>
    <row r="1213" spans="1:5">
      <c r="A1213" s="44" t="s">
        <v>913</v>
      </c>
      <c r="B1213" s="47">
        <v>229.9</v>
      </c>
      <c r="C1213" s="47">
        <v>34.9</v>
      </c>
      <c r="D1213" s="78">
        <v>9505065</v>
      </c>
      <c r="E1213" s="44"/>
    </row>
    <row r="1214" spans="1:5">
      <c r="A1214" s="44" t="s">
        <v>914</v>
      </c>
      <c r="B1214" s="47">
        <v>105</v>
      </c>
      <c r="C1214" s="47">
        <v>19.100000000000001</v>
      </c>
      <c r="D1214" s="78">
        <v>9200861</v>
      </c>
      <c r="E1214" s="44"/>
    </row>
    <row r="1215" spans="1:5">
      <c r="A1215" s="44" t="s">
        <v>915</v>
      </c>
      <c r="B1215" s="47">
        <v>230</v>
      </c>
      <c r="C1215" s="47">
        <v>32.200000000000003</v>
      </c>
      <c r="D1215" s="78">
        <v>9505089</v>
      </c>
      <c r="E1215" s="44"/>
    </row>
    <row r="1216" spans="1:5">
      <c r="A1216" s="44" t="s">
        <v>916</v>
      </c>
      <c r="B1216" s="47">
        <v>199.1</v>
      </c>
      <c r="C1216" s="47">
        <v>32.200000000000003</v>
      </c>
      <c r="D1216" s="78">
        <v>9070450</v>
      </c>
      <c r="E1216" s="44"/>
    </row>
    <row r="1217" spans="1:5">
      <c r="A1217" s="44" t="s">
        <v>917</v>
      </c>
      <c r="B1217" s="47">
        <v>99.4</v>
      </c>
      <c r="C1217" s="47">
        <v>17.600000000000001</v>
      </c>
      <c r="D1217" s="78">
        <v>8317978</v>
      </c>
      <c r="E1217" s="44"/>
    </row>
    <row r="1218" spans="1:5">
      <c r="A1218" s="44" t="s">
        <v>918</v>
      </c>
      <c r="B1218" s="47">
        <v>179.1</v>
      </c>
      <c r="C1218" s="47">
        <v>25.2</v>
      </c>
      <c r="D1218" s="78">
        <v>9124392</v>
      </c>
      <c r="E1218" s="44"/>
    </row>
    <row r="1219" spans="1:5">
      <c r="A1219" s="44" t="s">
        <v>919</v>
      </c>
      <c r="B1219" s="47">
        <v>132</v>
      </c>
      <c r="C1219" s="47">
        <v>22.5</v>
      </c>
      <c r="D1219" s="78">
        <v>9527788</v>
      </c>
      <c r="E1219" s="44"/>
    </row>
    <row r="1220" spans="1:5">
      <c r="A1220" s="44" t="s">
        <v>920</v>
      </c>
      <c r="B1220" s="47">
        <v>132</v>
      </c>
      <c r="C1220" s="47">
        <v>22.7</v>
      </c>
      <c r="D1220" s="78">
        <v>9527276</v>
      </c>
      <c r="E1220" s="44"/>
    </row>
    <row r="1221" spans="1:5">
      <c r="A1221" s="44" t="s">
        <v>921</v>
      </c>
      <c r="B1221" s="47">
        <v>190</v>
      </c>
      <c r="C1221" s="47">
        <v>32.200000000000003</v>
      </c>
      <c r="D1221" s="78">
        <v>9395226</v>
      </c>
      <c r="E1221" s="44"/>
    </row>
    <row r="1222" spans="1:5">
      <c r="A1222" s="44" t="s">
        <v>986</v>
      </c>
      <c r="B1222" s="47">
        <v>131.66</v>
      </c>
      <c r="C1222" s="47">
        <v>23</v>
      </c>
      <c r="D1222" s="78">
        <v>9660152</v>
      </c>
      <c r="E1222" s="44"/>
    </row>
    <row r="1223" spans="1:5">
      <c r="A1223" s="44" t="s">
        <v>982</v>
      </c>
      <c r="B1223" s="47">
        <v>124.56</v>
      </c>
      <c r="C1223" s="47">
        <v>21.2</v>
      </c>
      <c r="D1223" s="78">
        <v>9449352</v>
      </c>
      <c r="E1223" s="44"/>
    </row>
    <row r="1224" spans="1:5">
      <c r="A1224" s="44" t="s">
        <v>922</v>
      </c>
      <c r="B1224" s="47">
        <v>227.9</v>
      </c>
      <c r="C1224" s="47">
        <v>32.299999999999997</v>
      </c>
      <c r="D1224" s="78" t="s">
        <v>1650</v>
      </c>
      <c r="E1224" s="44">
        <v>12.0116</v>
      </c>
    </row>
    <row r="1225" spans="1:5">
      <c r="A1225" s="44" t="s">
        <v>923</v>
      </c>
      <c r="B1225" s="47">
        <v>182.5</v>
      </c>
      <c r="C1225" s="47">
        <v>32.200000000000003</v>
      </c>
      <c r="D1225" s="78">
        <v>9425526</v>
      </c>
      <c r="E1225" s="44"/>
    </row>
    <row r="1226" spans="1:5">
      <c r="A1226" s="44" t="s">
        <v>1651</v>
      </c>
      <c r="B1226" s="47">
        <v>182.5</v>
      </c>
      <c r="C1226" s="47">
        <v>32.200000000000003</v>
      </c>
      <c r="D1226" s="78" t="s">
        <v>1652</v>
      </c>
      <c r="E1226" s="44">
        <v>13.026</v>
      </c>
    </row>
    <row r="1227" spans="1:5">
      <c r="A1227" s="44" t="s">
        <v>1008</v>
      </c>
      <c r="B1227" s="47">
        <v>132.19999999999999</v>
      </c>
      <c r="C1227" s="47">
        <v>15.9</v>
      </c>
      <c r="D1227" s="78" t="s">
        <v>1653</v>
      </c>
      <c r="E1227" s="44">
        <v>7.77</v>
      </c>
    </row>
    <row r="1228" spans="1:5">
      <c r="A1228" s="44" t="s">
        <v>1654</v>
      </c>
      <c r="B1228" s="47">
        <v>132.19999999999999</v>
      </c>
      <c r="C1228" s="47">
        <v>15.9</v>
      </c>
      <c r="D1228" s="78" t="s">
        <v>1655</v>
      </c>
      <c r="E1228" s="44">
        <v>6.4185999999999996</v>
      </c>
    </row>
    <row r="1229" spans="1:5">
      <c r="A1229" s="44" t="s">
        <v>924</v>
      </c>
      <c r="B1229" s="47">
        <v>159.80000000000001</v>
      </c>
      <c r="C1229" s="47">
        <v>24.1</v>
      </c>
      <c r="D1229" s="78">
        <v>9509243</v>
      </c>
      <c r="E1229" s="44"/>
    </row>
    <row r="1230" spans="1:5">
      <c r="A1230" s="44" t="s">
        <v>925</v>
      </c>
      <c r="B1230" s="47">
        <v>138.1</v>
      </c>
      <c r="C1230" s="47">
        <v>14.3</v>
      </c>
      <c r="D1230" s="78"/>
      <c r="E1230" s="44"/>
    </row>
    <row r="1231" spans="1:5">
      <c r="A1231" s="44" t="s">
        <v>926</v>
      </c>
      <c r="B1231" s="47">
        <v>207.3</v>
      </c>
      <c r="C1231" s="47">
        <v>29.7</v>
      </c>
      <c r="D1231" s="78">
        <v>9153408</v>
      </c>
      <c r="E1231" s="44"/>
    </row>
    <row r="1232" spans="1:5">
      <c r="A1232" s="44" t="s">
        <v>927</v>
      </c>
      <c r="B1232" s="47">
        <v>200</v>
      </c>
      <c r="C1232" s="47">
        <v>32.200000000000003</v>
      </c>
      <c r="D1232" s="78">
        <v>9293636</v>
      </c>
      <c r="E1232" s="44"/>
    </row>
    <row r="1233" spans="1:5">
      <c r="A1233" s="44" t="s">
        <v>1788</v>
      </c>
      <c r="B1233" s="47">
        <v>177</v>
      </c>
      <c r="C1233" s="47">
        <v>28.6</v>
      </c>
      <c r="D1233" s="78" t="s">
        <v>1789</v>
      </c>
      <c r="E1233" s="44">
        <v>10.034000000000001</v>
      </c>
    </row>
    <row r="1234" spans="1:5">
      <c r="A1234" s="44" t="s">
        <v>1656</v>
      </c>
      <c r="B1234" s="47">
        <v>180</v>
      </c>
      <c r="C1234" s="47">
        <v>32.200000000000003</v>
      </c>
      <c r="D1234" s="78" t="s">
        <v>1657</v>
      </c>
      <c r="E1234" s="44">
        <v>12.62</v>
      </c>
    </row>
    <row r="1235" spans="1:5">
      <c r="A1235" s="44" t="s">
        <v>1658</v>
      </c>
      <c r="B1235" s="47">
        <v>219.4</v>
      </c>
      <c r="C1235" s="47">
        <v>34</v>
      </c>
      <c r="D1235" s="78" t="s">
        <v>1659</v>
      </c>
      <c r="E1235" s="44">
        <v>12.091699999999999</v>
      </c>
    </row>
    <row r="1236" spans="1:5">
      <c r="A1236" s="44" t="s">
        <v>928</v>
      </c>
      <c r="B1236" s="47">
        <v>159.80000000000001</v>
      </c>
      <c r="C1236" s="47">
        <v>26</v>
      </c>
      <c r="D1236" s="78">
        <v>9074729</v>
      </c>
      <c r="E1236" s="44"/>
    </row>
    <row r="1237" spans="1:5">
      <c r="A1237" s="44" t="s">
        <v>929</v>
      </c>
      <c r="B1237" s="47">
        <v>127.8</v>
      </c>
      <c r="C1237" s="47">
        <v>19.600000000000001</v>
      </c>
      <c r="D1237" s="78">
        <v>9369150</v>
      </c>
      <c r="E1237" s="44"/>
    </row>
    <row r="1238" spans="1:5">
      <c r="A1238" s="44" t="s">
        <v>1660</v>
      </c>
      <c r="B1238" s="47">
        <v>199.9</v>
      </c>
      <c r="C1238" s="47">
        <v>32.200000000000003</v>
      </c>
      <c r="D1238" s="78" t="s">
        <v>1661</v>
      </c>
      <c r="E1238" s="44">
        <v>13.03</v>
      </c>
    </row>
    <row r="1239" spans="1:5">
      <c r="A1239" s="44" t="s">
        <v>930</v>
      </c>
      <c r="B1239" s="47">
        <v>190</v>
      </c>
      <c r="C1239" s="47">
        <v>32.200000000000003</v>
      </c>
      <c r="D1239" s="78">
        <v>9593713</v>
      </c>
      <c r="E1239" s="44"/>
    </row>
    <row r="1240" spans="1:5">
      <c r="A1240" s="44" t="s">
        <v>931</v>
      </c>
      <c r="B1240" s="47">
        <v>93.9</v>
      </c>
      <c r="C1240" s="47">
        <v>12.6</v>
      </c>
      <c r="D1240" s="78"/>
      <c r="E1240" s="44"/>
    </row>
    <row r="1241" spans="1:5">
      <c r="A1241" s="44" t="s">
        <v>1790</v>
      </c>
      <c r="B1241" s="47">
        <v>167.3</v>
      </c>
      <c r="C1241" s="47">
        <v>28</v>
      </c>
      <c r="D1241" s="78" t="s">
        <v>1791</v>
      </c>
      <c r="E1241" s="44">
        <v>9.5820000000000007</v>
      </c>
    </row>
    <row r="1242" spans="1:5">
      <c r="A1242" s="44" t="s">
        <v>1662</v>
      </c>
      <c r="B1242" s="47">
        <v>228.2</v>
      </c>
      <c r="C1242" s="47">
        <v>28.8</v>
      </c>
      <c r="D1242" s="78" t="s">
        <v>1663</v>
      </c>
      <c r="E1242" s="44">
        <v>11.349600000000001</v>
      </c>
    </row>
    <row r="1243" spans="1:5">
      <c r="A1243" s="44" t="s">
        <v>932</v>
      </c>
      <c r="B1243" s="47">
        <v>259</v>
      </c>
      <c r="C1243" s="47">
        <v>32.200000000000003</v>
      </c>
      <c r="D1243" s="78">
        <v>9225607</v>
      </c>
      <c r="E1243" s="44"/>
    </row>
    <row r="1244" spans="1:5">
      <c r="A1244" s="44" t="s">
        <v>933</v>
      </c>
      <c r="B1244" s="47">
        <v>259</v>
      </c>
      <c r="C1244" s="47">
        <v>32.200000000000003</v>
      </c>
      <c r="D1244" s="78">
        <v>9125619</v>
      </c>
      <c r="E1244" s="44"/>
    </row>
    <row r="1245" spans="1:5">
      <c r="A1245" s="44" t="s">
        <v>934</v>
      </c>
      <c r="B1245" s="47">
        <v>56</v>
      </c>
      <c r="C1245" s="47">
        <v>7.4</v>
      </c>
      <c r="D1245" s="78"/>
      <c r="E1245" s="44"/>
    </row>
    <row r="1246" spans="1:5">
      <c r="A1246" s="44" t="s">
        <v>1664</v>
      </c>
      <c r="B1246" s="47">
        <v>90.3</v>
      </c>
      <c r="C1246" s="47">
        <v>14</v>
      </c>
      <c r="D1246" s="78" t="s">
        <v>1665</v>
      </c>
      <c r="E1246" s="44">
        <v>4.9778000000000002</v>
      </c>
    </row>
    <row r="1247" spans="1:5">
      <c r="A1247" s="44" t="s">
        <v>1666</v>
      </c>
      <c r="B1247" s="47">
        <v>190</v>
      </c>
      <c r="C1247" s="47">
        <v>32.299999999999997</v>
      </c>
      <c r="D1247" s="78" t="s">
        <v>1667</v>
      </c>
      <c r="E1247" s="44">
        <v>12.734999999999999</v>
      </c>
    </row>
    <row r="1248" spans="1:5">
      <c r="A1248" s="44" t="s">
        <v>935</v>
      </c>
      <c r="B1248" s="47">
        <v>190</v>
      </c>
      <c r="C1248" s="47">
        <v>32.200000000000003</v>
      </c>
      <c r="D1248" s="78">
        <v>9593311</v>
      </c>
      <c r="E1248" s="44"/>
    </row>
    <row r="1249" spans="1:5">
      <c r="A1249" s="44" t="s">
        <v>1668</v>
      </c>
      <c r="B1249" s="47">
        <v>181.1</v>
      </c>
      <c r="C1249" s="47">
        <v>30</v>
      </c>
      <c r="D1249" s="78" t="s">
        <v>1669</v>
      </c>
      <c r="E1249" s="44">
        <v>10.3192</v>
      </c>
    </row>
    <row r="1250" spans="1:5">
      <c r="A1250" s="44" t="s">
        <v>936</v>
      </c>
      <c r="B1250" s="47">
        <v>184.1</v>
      </c>
      <c r="C1250" s="47">
        <v>25.2</v>
      </c>
      <c r="D1250" s="78">
        <v>9134622</v>
      </c>
      <c r="E1250" s="44"/>
    </row>
    <row r="1251" spans="1:5">
      <c r="A1251" s="44" t="s">
        <v>937</v>
      </c>
      <c r="B1251" s="47">
        <v>207.3</v>
      </c>
      <c r="C1251" s="47">
        <v>29.7</v>
      </c>
      <c r="D1251" s="78">
        <v>9232395</v>
      </c>
      <c r="E1251" s="44"/>
    </row>
    <row r="1252" spans="1:5">
      <c r="A1252" s="44" t="s">
        <v>938</v>
      </c>
      <c r="B1252" s="47">
        <v>184.1</v>
      </c>
      <c r="C1252" s="47">
        <v>25.2</v>
      </c>
      <c r="D1252" s="78">
        <v>9149902</v>
      </c>
      <c r="E1252" s="44"/>
    </row>
    <row r="1253" spans="1:5">
      <c r="A1253" s="44" t="s">
        <v>939</v>
      </c>
      <c r="B1253" s="47">
        <v>184.1</v>
      </c>
      <c r="C1253" s="47">
        <v>25.2</v>
      </c>
      <c r="D1253" s="78">
        <v>9204489</v>
      </c>
      <c r="E1253" s="44"/>
    </row>
    <row r="1254" spans="1:5">
      <c r="A1254" s="44" t="s">
        <v>940</v>
      </c>
      <c r="B1254" s="47">
        <v>168.3</v>
      </c>
      <c r="C1254" s="47">
        <v>27</v>
      </c>
      <c r="D1254" s="78">
        <v>9074418</v>
      </c>
      <c r="E1254" s="44"/>
    </row>
    <row r="1255" spans="1:5">
      <c r="A1255" s="44" t="s">
        <v>941</v>
      </c>
      <c r="B1255" s="47">
        <v>107</v>
      </c>
      <c r="C1255" s="47">
        <v>18.2</v>
      </c>
      <c r="D1255" s="78">
        <v>9366134</v>
      </c>
      <c r="E1255" s="44"/>
    </row>
    <row r="1256" spans="1:5">
      <c r="A1256" s="44" t="s">
        <v>1670</v>
      </c>
      <c r="B1256" s="47">
        <v>199.9</v>
      </c>
      <c r="C1256" s="47">
        <v>32.299999999999997</v>
      </c>
      <c r="D1256" s="78" t="s">
        <v>1671</v>
      </c>
      <c r="E1256" s="44">
        <v>13.3</v>
      </c>
    </row>
    <row r="1257" spans="1:5">
      <c r="A1257" s="44" t="s">
        <v>1672</v>
      </c>
      <c r="B1257" s="47">
        <v>119</v>
      </c>
      <c r="C1257" s="47">
        <v>20.399999999999999</v>
      </c>
      <c r="D1257" s="78" t="s">
        <v>1673</v>
      </c>
      <c r="E1257" s="44">
        <v>6.8978999999999999</v>
      </c>
    </row>
    <row r="1258" spans="1:5">
      <c r="A1258" s="44" t="s">
        <v>942</v>
      </c>
      <c r="B1258" s="47">
        <v>220.5</v>
      </c>
      <c r="C1258" s="47">
        <v>32.200000000000003</v>
      </c>
      <c r="D1258" s="78">
        <v>9252735</v>
      </c>
      <c r="E1258" s="44"/>
    </row>
    <row r="1259" spans="1:5">
      <c r="A1259" s="44" t="s">
        <v>994</v>
      </c>
      <c r="B1259" s="47">
        <v>75</v>
      </c>
      <c r="C1259" s="47">
        <v>13</v>
      </c>
      <c r="D1259" s="78">
        <v>7225831</v>
      </c>
      <c r="E1259" s="44"/>
    </row>
    <row r="1260" spans="1:5">
      <c r="A1260" s="44" t="s">
        <v>943</v>
      </c>
      <c r="B1260" s="47">
        <v>195.6</v>
      </c>
      <c r="C1260" s="47">
        <v>30.2</v>
      </c>
      <c r="D1260" s="78">
        <v>9160413</v>
      </c>
      <c r="E1260" s="44"/>
    </row>
    <row r="1261" spans="1:5">
      <c r="A1261" s="44" t="s">
        <v>944</v>
      </c>
      <c r="B1261" s="47">
        <v>153</v>
      </c>
      <c r="C1261" s="47">
        <v>26.2</v>
      </c>
      <c r="D1261" s="78">
        <v>9117375</v>
      </c>
      <c r="E1261" s="44"/>
    </row>
    <row r="1262" spans="1:5">
      <c r="A1262" s="44" t="s">
        <v>945</v>
      </c>
      <c r="B1262" s="47">
        <v>170</v>
      </c>
      <c r="C1262" s="47">
        <v>27</v>
      </c>
      <c r="D1262" s="78">
        <v>9565716</v>
      </c>
      <c r="E1262" s="44"/>
    </row>
    <row r="1263" spans="1:5">
      <c r="A1263" s="44" t="s">
        <v>1674</v>
      </c>
      <c r="B1263" s="47">
        <v>179.9</v>
      </c>
      <c r="C1263" s="47">
        <v>30</v>
      </c>
      <c r="D1263" s="78" t="s">
        <v>1675</v>
      </c>
      <c r="E1263" s="44">
        <v>10.8</v>
      </c>
    </row>
    <row r="1264" spans="1:5">
      <c r="A1264" s="44" t="s">
        <v>946</v>
      </c>
      <c r="B1264" s="47">
        <v>190</v>
      </c>
      <c r="C1264" s="47">
        <v>32.200000000000003</v>
      </c>
      <c r="D1264" s="78">
        <v>9300520</v>
      </c>
      <c r="E1264" s="44"/>
    </row>
    <row r="1265" spans="1:5">
      <c r="A1265" s="44" t="s">
        <v>1676</v>
      </c>
      <c r="B1265" s="47">
        <v>180</v>
      </c>
      <c r="C1265" s="47">
        <v>30</v>
      </c>
      <c r="D1265" s="78" t="s">
        <v>1677</v>
      </c>
      <c r="E1265" s="44">
        <v>10.2879</v>
      </c>
    </row>
    <row r="1266" spans="1:5">
      <c r="A1266" s="44" t="s">
        <v>947</v>
      </c>
      <c r="B1266" s="47">
        <v>189.8</v>
      </c>
      <c r="C1266" s="47">
        <v>31</v>
      </c>
      <c r="D1266" s="78">
        <v>9071571</v>
      </c>
      <c r="E1266" s="44"/>
    </row>
    <row r="1267" spans="1:5">
      <c r="A1267" s="44" t="s">
        <v>948</v>
      </c>
      <c r="B1267" s="47">
        <v>99.9</v>
      </c>
      <c r="C1267" s="47">
        <v>19.8</v>
      </c>
      <c r="D1267" s="78">
        <v>9220421</v>
      </c>
      <c r="E1267" s="44"/>
    </row>
    <row r="1268" spans="1:5">
      <c r="A1268" s="44" t="s">
        <v>949</v>
      </c>
      <c r="B1268" s="47">
        <v>162.80000000000001</v>
      </c>
      <c r="C1268" s="47">
        <v>22.2</v>
      </c>
      <c r="D1268" s="78">
        <v>9111486</v>
      </c>
      <c r="E1268" s="44"/>
    </row>
    <row r="1269" spans="1:5">
      <c r="A1269" s="44" t="s">
        <v>1678</v>
      </c>
      <c r="B1269" s="47">
        <v>190</v>
      </c>
      <c r="C1269" s="47">
        <v>30</v>
      </c>
      <c r="D1269" s="78" t="s">
        <v>1679</v>
      </c>
      <c r="E1269" s="44">
        <v>10.7</v>
      </c>
    </row>
    <row r="1270" spans="1:5">
      <c r="A1270" s="44" t="s">
        <v>1680</v>
      </c>
      <c r="B1270" s="47">
        <v>190</v>
      </c>
      <c r="C1270" s="47">
        <v>32.299999999999997</v>
      </c>
      <c r="D1270" s="78" t="s">
        <v>1681</v>
      </c>
      <c r="E1270" s="44">
        <v>12.98</v>
      </c>
    </row>
    <row r="1271" spans="1:5">
      <c r="A1271" s="44" t="s">
        <v>1682</v>
      </c>
      <c r="B1271" s="47">
        <v>177.9</v>
      </c>
      <c r="C1271" s="47">
        <v>28.6</v>
      </c>
      <c r="D1271" s="78" t="s">
        <v>1683</v>
      </c>
      <c r="E1271" s="44">
        <v>10.869</v>
      </c>
    </row>
    <row r="1272" spans="1:5">
      <c r="A1272" s="44" t="s">
        <v>1684</v>
      </c>
      <c r="B1272" s="47">
        <v>179.9</v>
      </c>
      <c r="C1272" s="47">
        <v>30</v>
      </c>
      <c r="D1272" s="78" t="s">
        <v>1685</v>
      </c>
      <c r="E1272" s="44">
        <v>10.285</v>
      </c>
    </row>
    <row r="1273" spans="1:5">
      <c r="A1273" s="44" t="s">
        <v>1686</v>
      </c>
      <c r="B1273" s="47">
        <v>285.39999999999998</v>
      </c>
      <c r="C1273" s="47">
        <v>37.1</v>
      </c>
      <c r="D1273" s="78" t="s">
        <v>1687</v>
      </c>
      <c r="E1273" s="44">
        <v>14.406000000000001</v>
      </c>
    </row>
    <row r="1274" spans="1:5">
      <c r="A1274" s="44"/>
      <c r="B1274" s="47"/>
      <c r="C1274" s="47"/>
      <c r="D1274" s="78"/>
      <c r="E1274" s="44"/>
    </row>
    <row r="1275" spans="1:5">
      <c r="A1275" s="44"/>
      <c r="B1275" s="47"/>
      <c r="C1275" s="47"/>
      <c r="D1275" s="78"/>
      <c r="E1275" s="44"/>
    </row>
    <row r="1276" spans="1:5">
      <c r="A1276" s="44"/>
      <c r="B1276" s="47"/>
      <c r="C1276" s="47"/>
      <c r="D1276" s="78"/>
      <c r="E1276" s="44"/>
    </row>
    <row r="1277" spans="1:5">
      <c r="A1277" s="44"/>
      <c r="B1277" s="47"/>
      <c r="C1277" s="47"/>
      <c r="D1277" s="78"/>
      <c r="E1277" s="44"/>
    </row>
    <row r="1278" spans="1:5">
      <c r="A1278" s="44"/>
      <c r="B1278" s="47"/>
      <c r="C1278" s="47"/>
      <c r="D1278" s="78"/>
      <c r="E1278" s="44"/>
    </row>
    <row r="1279" spans="1:5">
      <c r="A1279" s="44"/>
      <c r="B1279" s="47"/>
      <c r="C1279" s="47"/>
      <c r="D1279" s="78"/>
      <c r="E1279" s="44"/>
    </row>
    <row r="1280" spans="1:5">
      <c r="A1280" s="44"/>
      <c r="B1280" s="47"/>
      <c r="C1280" s="47"/>
      <c r="D1280" s="78"/>
      <c r="E1280" s="44"/>
    </row>
    <row r="1281" spans="1:5">
      <c r="A1281" s="44"/>
      <c r="B1281" s="47"/>
      <c r="C1281" s="47"/>
      <c r="D1281" s="78"/>
      <c r="E1281" s="44"/>
    </row>
    <row r="1282" spans="1:5">
      <c r="A1282" s="44"/>
      <c r="B1282" s="47"/>
      <c r="C1282" s="47"/>
      <c r="D1282" s="78"/>
      <c r="E1282" s="44"/>
    </row>
    <row r="1283" spans="1:5">
      <c r="A1283" s="44"/>
      <c r="B1283" s="47"/>
      <c r="C1283" s="47"/>
      <c r="D1283" s="78"/>
      <c r="E1283" s="44"/>
    </row>
    <row r="1284" spans="1:5">
      <c r="A1284" s="44"/>
      <c r="B1284" s="47"/>
      <c r="C1284" s="47"/>
      <c r="D1284" s="78"/>
      <c r="E1284" s="44"/>
    </row>
    <row r="1285" spans="1:5">
      <c r="A1285" s="44"/>
      <c r="B1285" s="47"/>
      <c r="C1285" s="47"/>
      <c r="D1285" s="78"/>
      <c r="E1285" s="44"/>
    </row>
    <row r="1286" spans="1:5">
      <c r="A1286" s="44"/>
      <c r="B1286" s="47"/>
      <c r="C1286" s="47"/>
      <c r="D1286" s="78"/>
      <c r="E1286" s="44"/>
    </row>
    <row r="1287" spans="1:5">
      <c r="A1287" s="44"/>
      <c r="B1287" s="47"/>
      <c r="C1287" s="47"/>
      <c r="D1287" s="78"/>
      <c r="E1287" s="44"/>
    </row>
    <row r="1288" spans="1:5">
      <c r="A1288" s="44"/>
      <c r="B1288" s="47"/>
      <c r="C1288" s="47"/>
      <c r="D1288" s="78"/>
      <c r="E1288" s="44"/>
    </row>
    <row r="1289" spans="1:5">
      <c r="A1289" s="44"/>
      <c r="B1289" s="47"/>
      <c r="C1289" s="47"/>
      <c r="D1289" s="78"/>
      <c r="E1289" s="44"/>
    </row>
    <row r="1290" spans="1:5">
      <c r="A1290" s="44"/>
      <c r="B1290" s="47"/>
      <c r="C1290" s="47"/>
      <c r="D1290" s="78"/>
      <c r="E1290" s="44"/>
    </row>
    <row r="1291" spans="1:5">
      <c r="A1291" s="44"/>
      <c r="B1291" s="47"/>
      <c r="C1291" s="47"/>
      <c r="D1291" s="78"/>
      <c r="E1291" s="44"/>
    </row>
    <row r="1292" spans="1:5">
      <c r="A1292" s="44"/>
      <c r="B1292" s="47"/>
      <c r="C1292" s="47"/>
      <c r="D1292" s="78"/>
      <c r="E1292" s="44"/>
    </row>
    <row r="1293" spans="1:5">
      <c r="A1293" s="44"/>
      <c r="B1293" s="47"/>
      <c r="C1293" s="47"/>
      <c r="D1293" s="78"/>
      <c r="E1293" s="44"/>
    </row>
    <row r="1294" spans="1:5">
      <c r="A1294" s="44"/>
      <c r="B1294" s="47"/>
      <c r="C1294" s="47"/>
      <c r="D1294" s="78"/>
      <c r="E1294" s="44"/>
    </row>
    <row r="1295" spans="1:5">
      <c r="A1295" s="44"/>
      <c r="B1295" s="47"/>
      <c r="C1295" s="47"/>
      <c r="D1295" s="78"/>
      <c r="E1295" s="44"/>
    </row>
    <row r="1296" spans="1:5">
      <c r="A1296" s="44"/>
      <c r="B1296" s="47"/>
      <c r="C1296" s="47"/>
      <c r="D1296" s="78"/>
      <c r="E1296" s="44"/>
    </row>
    <row r="1297" spans="1:5">
      <c r="A1297" s="44"/>
      <c r="B1297" s="47"/>
      <c r="C1297" s="47"/>
      <c r="D1297" s="78"/>
      <c r="E1297" s="44"/>
    </row>
    <row r="1298" spans="1:5">
      <c r="A1298" s="44"/>
      <c r="B1298" s="47"/>
      <c r="C1298" s="47"/>
      <c r="D1298" s="78"/>
      <c r="E1298" s="44"/>
    </row>
    <row r="1299" spans="1:5">
      <c r="A1299" s="44"/>
      <c r="B1299" s="47"/>
      <c r="C1299" s="47"/>
      <c r="D1299" s="78"/>
      <c r="E1299" s="44"/>
    </row>
    <row r="1300" spans="1:5">
      <c r="A1300" s="44"/>
      <c r="B1300" s="47"/>
      <c r="C1300" s="47"/>
      <c r="D1300" s="78"/>
      <c r="E1300" s="44"/>
    </row>
    <row r="1301" spans="1:5">
      <c r="A1301" s="44"/>
      <c r="B1301" s="47"/>
      <c r="C1301" s="47"/>
      <c r="D1301" s="78"/>
      <c r="E1301" s="44"/>
    </row>
    <row r="1302" spans="1:5">
      <c r="A1302" s="44"/>
      <c r="B1302" s="47"/>
      <c r="C1302" s="47"/>
      <c r="D1302" s="78"/>
      <c r="E1302" s="44"/>
    </row>
    <row r="1303" spans="1:5">
      <c r="A1303" s="44"/>
      <c r="B1303" s="47"/>
      <c r="C1303" s="47"/>
      <c r="D1303" s="78"/>
      <c r="E1303" s="44"/>
    </row>
    <row r="1304" spans="1:5">
      <c r="A1304" s="44"/>
      <c r="B1304" s="47"/>
      <c r="C1304" s="47"/>
      <c r="D1304" s="78"/>
      <c r="E1304" s="44"/>
    </row>
    <row r="1305" spans="1:5">
      <c r="A1305" s="44"/>
      <c r="B1305" s="47"/>
      <c r="C1305" s="47"/>
      <c r="D1305" s="78"/>
      <c r="E1305" s="44"/>
    </row>
    <row r="1306" spans="1:5">
      <c r="A1306" s="44"/>
      <c r="B1306" s="47"/>
      <c r="C1306" s="47"/>
      <c r="D1306" s="78"/>
      <c r="E1306" s="44"/>
    </row>
    <row r="1307" spans="1:5">
      <c r="A1307" s="44"/>
      <c r="B1307" s="47"/>
      <c r="C1307" s="47"/>
      <c r="D1307" s="78"/>
      <c r="E1307" s="44"/>
    </row>
    <row r="1308" spans="1:5">
      <c r="A1308" s="44"/>
      <c r="B1308" s="47"/>
      <c r="C1308" s="47"/>
      <c r="D1308" s="78"/>
      <c r="E1308" s="44"/>
    </row>
    <row r="1309" spans="1:5">
      <c r="A1309" s="44"/>
      <c r="B1309" s="47"/>
      <c r="C1309" s="47"/>
      <c r="D1309" s="78"/>
      <c r="E1309" s="44"/>
    </row>
    <row r="1310" spans="1:5">
      <c r="A1310" s="44"/>
      <c r="B1310" s="47"/>
      <c r="C1310" s="47"/>
      <c r="D1310" s="78"/>
      <c r="E1310" s="44"/>
    </row>
    <row r="1311" spans="1:5">
      <c r="A1311" s="44"/>
      <c r="B1311" s="47"/>
      <c r="C1311" s="47"/>
      <c r="D1311" s="78"/>
      <c r="E1311" s="44"/>
    </row>
    <row r="1312" spans="1:5">
      <c r="A1312" s="44"/>
      <c r="B1312" s="47"/>
      <c r="C1312" s="47"/>
      <c r="D1312" s="78"/>
      <c r="E1312" s="44"/>
    </row>
    <row r="1313" spans="1:5">
      <c r="A1313" s="44"/>
      <c r="B1313" s="47"/>
      <c r="C1313" s="47"/>
      <c r="D1313" s="78"/>
      <c r="E1313" s="44"/>
    </row>
    <row r="1314" spans="1:5">
      <c r="A1314" s="44"/>
      <c r="B1314" s="47"/>
      <c r="C1314" s="47"/>
      <c r="D1314" s="78"/>
      <c r="E1314" s="44"/>
    </row>
    <row r="1315" spans="1:5">
      <c r="A1315" s="44"/>
      <c r="B1315" s="47"/>
      <c r="C1315" s="47"/>
      <c r="D1315" s="78"/>
      <c r="E1315" s="44"/>
    </row>
    <row r="1316" spans="1:5">
      <c r="A1316" s="44"/>
      <c r="B1316" s="47"/>
      <c r="C1316" s="47"/>
      <c r="D1316" s="78"/>
      <c r="E1316" s="44"/>
    </row>
    <row r="1317" spans="1:5">
      <c r="A1317" s="44"/>
      <c r="B1317" s="47"/>
      <c r="C1317" s="47"/>
      <c r="D1317" s="78"/>
      <c r="E1317" s="44"/>
    </row>
    <row r="1318" spans="1:5">
      <c r="A1318" s="44"/>
      <c r="B1318" s="47"/>
      <c r="C1318" s="47"/>
      <c r="D1318" s="78"/>
      <c r="E1318" s="44"/>
    </row>
    <row r="1319" spans="1:5">
      <c r="A1319" s="44"/>
      <c r="B1319" s="47"/>
      <c r="C1319" s="47"/>
      <c r="D1319" s="78"/>
      <c r="E1319" s="44"/>
    </row>
    <row r="1320" spans="1:5">
      <c r="A1320" s="44"/>
      <c r="B1320" s="47"/>
      <c r="C1320" s="47"/>
      <c r="D1320" s="78"/>
      <c r="E1320" s="44"/>
    </row>
    <row r="1321" spans="1:5">
      <c r="A1321" s="44"/>
      <c r="B1321" s="47"/>
      <c r="C1321" s="47"/>
      <c r="D1321" s="78"/>
      <c r="E1321" s="44"/>
    </row>
    <row r="1322" spans="1:5">
      <c r="A1322" s="44"/>
      <c r="B1322" s="47"/>
      <c r="C1322" s="47"/>
      <c r="D1322" s="78"/>
      <c r="E1322" s="44"/>
    </row>
    <row r="1323" spans="1:5">
      <c r="A1323" s="44"/>
      <c r="B1323" s="47"/>
      <c r="C1323" s="47"/>
      <c r="D1323" s="78"/>
      <c r="E1323" s="44"/>
    </row>
    <row r="1324" spans="1:5">
      <c r="A1324" s="44"/>
      <c r="B1324" s="47"/>
      <c r="C1324" s="47"/>
      <c r="D1324" s="78"/>
      <c r="E1324" s="44"/>
    </row>
    <row r="1325" spans="1:5">
      <c r="A1325" s="44"/>
      <c r="B1325" s="47"/>
      <c r="C1325" s="47"/>
      <c r="D1325" s="78"/>
      <c r="E1325" s="44"/>
    </row>
    <row r="1326" spans="1:5">
      <c r="A1326" s="44"/>
      <c r="B1326" s="47"/>
      <c r="C1326" s="47"/>
      <c r="D1326" s="78"/>
      <c r="E1326" s="44"/>
    </row>
    <row r="1327" spans="1:5">
      <c r="A1327" s="44"/>
      <c r="B1327" s="47"/>
      <c r="C1327" s="47"/>
      <c r="D1327" s="78"/>
      <c r="E1327" s="44"/>
    </row>
    <row r="1328" spans="1:5">
      <c r="A1328" s="44"/>
      <c r="B1328" s="47"/>
      <c r="C1328" s="47"/>
      <c r="D1328" s="78"/>
      <c r="E1328" s="44"/>
    </row>
    <row r="1329" spans="1:5">
      <c r="A1329" s="44"/>
      <c r="B1329" s="47"/>
      <c r="C1329" s="47"/>
      <c r="D1329" s="78"/>
      <c r="E1329" s="44"/>
    </row>
    <row r="1330" spans="1:5">
      <c r="A1330" s="44"/>
      <c r="B1330" s="47"/>
      <c r="C1330" s="47"/>
      <c r="D1330" s="78"/>
      <c r="E1330" s="44"/>
    </row>
    <row r="1331" spans="1:5">
      <c r="A1331" s="44"/>
      <c r="B1331" s="47"/>
      <c r="C1331" s="47"/>
      <c r="D1331" s="78"/>
      <c r="E1331" s="44"/>
    </row>
    <row r="1332" spans="1:5">
      <c r="A1332" s="44"/>
      <c r="B1332" s="47"/>
      <c r="C1332" s="47"/>
      <c r="D1332" s="78"/>
      <c r="E1332" s="44"/>
    </row>
    <row r="1333" spans="1:5">
      <c r="A1333" s="44"/>
      <c r="B1333" s="47"/>
      <c r="C1333" s="47"/>
      <c r="D1333" s="78"/>
      <c r="E1333" s="44"/>
    </row>
    <row r="1334" spans="1:5">
      <c r="A1334" s="44"/>
      <c r="B1334" s="47"/>
      <c r="C1334" s="47"/>
      <c r="D1334" s="78"/>
      <c r="E1334" s="44"/>
    </row>
    <row r="1335" spans="1:5">
      <c r="A1335" s="44"/>
      <c r="B1335" s="47"/>
      <c r="C1335" s="47"/>
      <c r="D1335" s="78"/>
      <c r="E1335" s="44"/>
    </row>
    <row r="1336" spans="1:5">
      <c r="A1336" s="44"/>
      <c r="B1336" s="47"/>
      <c r="C1336" s="47"/>
      <c r="D1336" s="78"/>
      <c r="E1336" s="44"/>
    </row>
    <row r="1337" spans="1:5">
      <c r="A1337" s="44"/>
      <c r="B1337" s="47"/>
      <c r="C1337" s="47"/>
      <c r="D1337" s="78"/>
      <c r="E1337" s="44"/>
    </row>
    <row r="1338" spans="1:5">
      <c r="A1338" s="44"/>
      <c r="B1338" s="47"/>
      <c r="C1338" s="47"/>
      <c r="D1338" s="78"/>
      <c r="E1338" s="44"/>
    </row>
    <row r="1339" spans="1:5">
      <c r="A1339" s="44"/>
      <c r="B1339" s="47"/>
      <c r="C1339" s="47"/>
      <c r="D1339" s="78"/>
      <c r="E1339" s="44"/>
    </row>
    <row r="1340" spans="1:5">
      <c r="A1340" s="44"/>
      <c r="B1340" s="47"/>
      <c r="C1340" s="47"/>
      <c r="D1340" s="78"/>
      <c r="E1340" s="44"/>
    </row>
    <row r="1341" spans="1:5">
      <c r="A1341" s="44"/>
      <c r="B1341" s="47"/>
      <c r="C1341" s="47"/>
      <c r="D1341" s="78"/>
      <c r="E1341" s="44"/>
    </row>
    <row r="1342" spans="1:5">
      <c r="A1342" s="44"/>
      <c r="B1342" s="47"/>
      <c r="C1342" s="47"/>
      <c r="D1342" s="78"/>
      <c r="E1342" s="44"/>
    </row>
    <row r="1343" spans="1:5">
      <c r="A1343" s="44"/>
      <c r="B1343" s="47"/>
      <c r="C1343" s="47"/>
      <c r="D1343" s="78"/>
      <c r="E1343" s="44"/>
    </row>
    <row r="1344" spans="1:5">
      <c r="A1344" s="44"/>
      <c r="B1344" s="47"/>
      <c r="C1344" s="47"/>
      <c r="D1344" s="78"/>
      <c r="E1344" s="44"/>
    </row>
    <row r="1345" spans="1:5">
      <c r="A1345" s="44"/>
      <c r="B1345" s="47"/>
      <c r="C1345" s="47"/>
      <c r="D1345" s="78"/>
      <c r="E1345" s="44"/>
    </row>
    <row r="1346" spans="1:5">
      <c r="A1346" s="44"/>
      <c r="B1346" s="47"/>
      <c r="C1346" s="47"/>
      <c r="D1346" s="78"/>
      <c r="E1346" s="44"/>
    </row>
    <row r="1347" spans="1:5">
      <c r="A1347" s="44"/>
      <c r="B1347" s="47"/>
      <c r="C1347" s="47"/>
      <c r="D1347" s="78"/>
      <c r="E1347" s="44"/>
    </row>
    <row r="1348" spans="1:5">
      <c r="A1348" s="44"/>
      <c r="B1348" s="47"/>
      <c r="C1348" s="47"/>
      <c r="D1348" s="78"/>
      <c r="E1348" s="44"/>
    </row>
    <row r="1349" spans="1:5">
      <c r="A1349" s="44"/>
      <c r="B1349" s="47"/>
      <c r="C1349" s="47"/>
      <c r="D1349" s="78"/>
      <c r="E1349" s="44"/>
    </row>
    <row r="1350" spans="1:5">
      <c r="A1350" s="44"/>
      <c r="B1350" s="47"/>
      <c r="C1350" s="47"/>
      <c r="D1350" s="78"/>
      <c r="E1350" s="44"/>
    </row>
    <row r="1351" spans="1:5">
      <c r="A1351" s="44"/>
      <c r="B1351" s="47"/>
      <c r="C1351" s="47"/>
      <c r="D1351" s="78"/>
      <c r="E1351" s="44"/>
    </row>
    <row r="1352" spans="1:5">
      <c r="A1352" s="44"/>
      <c r="B1352" s="47"/>
      <c r="C1352" s="47"/>
      <c r="D1352" s="78"/>
      <c r="E1352" s="44"/>
    </row>
    <row r="1353" spans="1:5">
      <c r="A1353" s="44"/>
      <c r="B1353" s="47"/>
      <c r="C1353" s="47"/>
      <c r="D1353" s="78"/>
      <c r="E1353" s="44"/>
    </row>
    <row r="1354" spans="1:5">
      <c r="A1354" s="44"/>
      <c r="B1354" s="47"/>
      <c r="C1354" s="47"/>
      <c r="D1354" s="78"/>
      <c r="E1354" s="44"/>
    </row>
    <row r="1355" spans="1:5">
      <c r="A1355" s="44"/>
      <c r="B1355" s="47"/>
      <c r="C1355" s="47"/>
      <c r="D1355" s="78"/>
      <c r="E1355" s="44"/>
    </row>
    <row r="1356" spans="1:5">
      <c r="A1356" s="44"/>
      <c r="B1356" s="47"/>
      <c r="C1356" s="47"/>
      <c r="D1356" s="78"/>
      <c r="E1356" s="44"/>
    </row>
    <row r="1357" spans="1:5">
      <c r="A1357" s="44"/>
      <c r="B1357" s="47"/>
      <c r="C1357" s="47"/>
      <c r="D1357" s="78"/>
      <c r="E1357" s="44"/>
    </row>
    <row r="1358" spans="1:5">
      <c r="A1358" s="44"/>
      <c r="B1358" s="47"/>
      <c r="C1358" s="47"/>
      <c r="D1358" s="78"/>
      <c r="E1358" s="44"/>
    </row>
    <row r="1359" spans="1:5">
      <c r="A1359" s="44"/>
      <c r="B1359" s="47"/>
      <c r="C1359" s="47"/>
      <c r="D1359" s="78"/>
      <c r="E1359" s="44"/>
    </row>
    <row r="1360" spans="1:5">
      <c r="A1360" s="44"/>
      <c r="B1360" s="47"/>
      <c r="C1360" s="47"/>
      <c r="D1360" s="78"/>
      <c r="E1360" s="44"/>
    </row>
    <row r="1361" spans="1:5">
      <c r="A1361" s="44"/>
      <c r="B1361" s="47"/>
      <c r="C1361" s="47"/>
      <c r="D1361" s="78"/>
      <c r="E1361" s="44"/>
    </row>
    <row r="1362" spans="1:5">
      <c r="A1362" s="44"/>
      <c r="B1362" s="47"/>
      <c r="C1362" s="47"/>
      <c r="D1362" s="78"/>
      <c r="E1362" s="44"/>
    </row>
    <row r="1363" spans="1:5">
      <c r="A1363" s="44"/>
      <c r="B1363" s="47"/>
      <c r="C1363" s="47"/>
      <c r="D1363" s="78"/>
      <c r="E1363" s="44"/>
    </row>
    <row r="1364" spans="1:5">
      <c r="A1364" s="44"/>
      <c r="B1364" s="47"/>
      <c r="C1364" s="47"/>
      <c r="D1364" s="78"/>
      <c r="E1364" s="44"/>
    </row>
    <row r="1365" spans="1:5">
      <c r="A1365" s="44"/>
      <c r="B1365" s="47"/>
      <c r="C1365" s="47"/>
      <c r="D1365" s="78"/>
      <c r="E1365" s="44"/>
    </row>
    <row r="1366" spans="1:5">
      <c r="A1366" s="44"/>
      <c r="B1366" s="47"/>
      <c r="C1366" s="47"/>
      <c r="D1366" s="78"/>
      <c r="E1366" s="44"/>
    </row>
    <row r="1367" spans="1:5">
      <c r="A1367" s="44"/>
      <c r="B1367" s="47"/>
      <c r="C1367" s="47"/>
      <c r="D1367" s="78"/>
      <c r="E1367" s="44"/>
    </row>
    <row r="1368" spans="1:5">
      <c r="A1368" s="44"/>
      <c r="B1368" s="47"/>
      <c r="C1368" s="47"/>
      <c r="D1368" s="78"/>
      <c r="E1368" s="44"/>
    </row>
    <row r="1369" spans="1:5">
      <c r="A1369" s="44"/>
      <c r="B1369" s="47"/>
      <c r="C1369" s="47"/>
      <c r="D1369" s="78"/>
      <c r="E1369" s="44"/>
    </row>
    <row r="1370" spans="1:5">
      <c r="A1370" s="44"/>
      <c r="B1370" s="47"/>
      <c r="C1370" s="47"/>
      <c r="D1370" s="78"/>
      <c r="E1370" s="44"/>
    </row>
    <row r="1371" spans="1:5">
      <c r="A1371" s="44"/>
      <c r="B1371" s="47"/>
      <c r="C1371" s="47"/>
      <c r="D1371" s="78"/>
      <c r="E1371" s="44"/>
    </row>
    <row r="1372" spans="1:5">
      <c r="A1372" s="44"/>
      <c r="B1372" s="47"/>
      <c r="C1372" s="47"/>
      <c r="D1372" s="78"/>
      <c r="E1372" s="44"/>
    </row>
    <row r="1373" spans="1:5">
      <c r="A1373" s="44"/>
      <c r="B1373" s="47"/>
      <c r="C1373" s="47"/>
      <c r="D1373" s="78"/>
      <c r="E1373" s="44"/>
    </row>
    <row r="1374" spans="1:5">
      <c r="A1374" s="44"/>
      <c r="B1374" s="47"/>
      <c r="C1374" s="47"/>
      <c r="D1374" s="78"/>
      <c r="E1374" s="44"/>
    </row>
    <row r="1375" spans="1:5">
      <c r="A1375" s="44"/>
      <c r="B1375" s="47"/>
      <c r="C1375" s="47"/>
      <c r="D1375" s="78"/>
      <c r="E1375" s="44"/>
    </row>
    <row r="1376" spans="1:5">
      <c r="A1376" s="44"/>
      <c r="B1376" s="47"/>
      <c r="C1376" s="47"/>
      <c r="D1376" s="78"/>
      <c r="E1376" s="44"/>
    </row>
    <row r="1377" spans="1:5">
      <c r="A1377" s="44"/>
      <c r="B1377" s="47"/>
      <c r="C1377" s="47"/>
      <c r="D1377" s="78"/>
      <c r="E1377" s="44"/>
    </row>
    <row r="1378" spans="1:5">
      <c r="A1378" s="44"/>
      <c r="B1378" s="47"/>
      <c r="C1378" s="47"/>
      <c r="D1378" s="78"/>
      <c r="E1378" s="44"/>
    </row>
    <row r="1379" spans="1:5">
      <c r="A1379" s="44"/>
      <c r="B1379" s="47"/>
      <c r="C1379" s="47"/>
      <c r="D1379" s="78"/>
      <c r="E1379" s="44"/>
    </row>
    <row r="1380" spans="1:5">
      <c r="A1380" s="44"/>
      <c r="B1380" s="47"/>
      <c r="C1380" s="47"/>
      <c r="D1380" s="78"/>
      <c r="E1380" s="44"/>
    </row>
    <row r="1381" spans="1:5">
      <c r="A1381" s="44"/>
      <c r="B1381" s="47"/>
      <c r="C1381" s="47"/>
      <c r="D1381" s="78"/>
      <c r="E1381" s="44"/>
    </row>
    <row r="1382" spans="1:5">
      <c r="A1382" s="44"/>
      <c r="B1382" s="47"/>
      <c r="C1382" s="47"/>
      <c r="D1382" s="78"/>
      <c r="E1382" s="44"/>
    </row>
    <row r="1383" spans="1:5">
      <c r="A1383" s="44"/>
      <c r="B1383" s="47"/>
      <c r="C1383" s="47"/>
      <c r="D1383" s="78"/>
      <c r="E1383" s="44"/>
    </row>
    <row r="1384" spans="1:5">
      <c r="A1384" s="44"/>
      <c r="B1384" s="47"/>
      <c r="C1384" s="47"/>
      <c r="D1384" s="78"/>
      <c r="E1384" s="44"/>
    </row>
    <row r="1385" spans="1:5">
      <c r="A1385" s="44"/>
      <c r="B1385" s="47"/>
      <c r="C1385" s="47"/>
      <c r="D1385" s="78"/>
      <c r="E1385" s="44"/>
    </row>
    <row r="1386" spans="1:5">
      <c r="A1386" s="44"/>
      <c r="B1386" s="47"/>
      <c r="C1386" s="47"/>
      <c r="D1386" s="78"/>
      <c r="E1386" s="44"/>
    </row>
    <row r="1387" spans="1:5">
      <c r="A1387" s="44"/>
      <c r="B1387" s="47"/>
      <c r="C1387" s="47"/>
      <c r="D1387" s="78"/>
      <c r="E1387" s="44"/>
    </row>
    <row r="1388" spans="1:5">
      <c r="A1388" s="44"/>
      <c r="B1388" s="47"/>
      <c r="C1388" s="47"/>
      <c r="D1388" s="78"/>
      <c r="E1388" s="44"/>
    </row>
    <row r="1389" spans="1:5">
      <c r="A1389" s="44"/>
      <c r="B1389" s="47"/>
      <c r="C1389" s="47"/>
      <c r="D1389" s="78"/>
      <c r="E1389" s="44"/>
    </row>
    <row r="1390" spans="1:5">
      <c r="A1390" s="44"/>
      <c r="B1390" s="47"/>
      <c r="C1390" s="47"/>
      <c r="D1390" s="78"/>
      <c r="E1390" s="44"/>
    </row>
    <row r="1391" spans="1:5">
      <c r="A1391" s="44"/>
      <c r="B1391" s="47"/>
      <c r="C1391" s="47"/>
      <c r="D1391" s="78"/>
      <c r="E1391" s="44"/>
    </row>
    <row r="1392" spans="1:5">
      <c r="A1392" s="44"/>
      <c r="B1392" s="47"/>
      <c r="C1392" s="47"/>
      <c r="D1392" s="78"/>
      <c r="E1392" s="44"/>
    </row>
    <row r="1393" spans="1:5">
      <c r="A1393" s="44"/>
      <c r="B1393" s="47"/>
      <c r="C1393" s="47"/>
      <c r="D1393" s="78"/>
      <c r="E1393" s="44"/>
    </row>
    <row r="1394" spans="1:5">
      <c r="A1394" s="44"/>
      <c r="B1394" s="47"/>
      <c r="C1394" s="47"/>
      <c r="D1394" s="78"/>
      <c r="E1394" s="44"/>
    </row>
    <row r="1395" spans="1:5">
      <c r="A1395" s="44"/>
      <c r="B1395" s="47"/>
      <c r="C1395" s="47"/>
      <c r="D1395" s="78"/>
      <c r="E1395" s="44"/>
    </row>
    <row r="1396" spans="1:5">
      <c r="A1396" s="44"/>
      <c r="B1396" s="47"/>
      <c r="C1396" s="47"/>
      <c r="D1396" s="78"/>
      <c r="E1396" s="44"/>
    </row>
    <row r="1397" spans="1:5">
      <c r="A1397" s="44"/>
      <c r="B1397" s="47"/>
      <c r="C1397" s="47"/>
      <c r="D1397" s="78"/>
      <c r="E1397" s="44"/>
    </row>
    <row r="1398" spans="1:5">
      <c r="A1398" s="44"/>
      <c r="B1398" s="47"/>
      <c r="C1398" s="47"/>
      <c r="D1398" s="78"/>
      <c r="E1398" s="44"/>
    </row>
    <row r="1399" spans="1:5">
      <c r="A1399" s="44"/>
      <c r="B1399" s="47"/>
      <c r="C1399" s="47"/>
      <c r="D1399" s="78"/>
      <c r="E1399" s="44"/>
    </row>
    <row r="1400" spans="1:5">
      <c r="A1400" s="44"/>
      <c r="B1400" s="47"/>
      <c r="C1400" s="47"/>
      <c r="D1400" s="78"/>
      <c r="E1400" s="44"/>
    </row>
    <row r="1401" spans="1:5">
      <c r="A1401" s="44"/>
      <c r="B1401" s="47"/>
      <c r="C1401" s="47"/>
      <c r="D1401" s="78"/>
      <c r="E1401" s="44"/>
    </row>
    <row r="1402" spans="1:5">
      <c r="A1402" s="44"/>
      <c r="B1402" s="47"/>
      <c r="C1402" s="47"/>
      <c r="D1402" s="78"/>
      <c r="E1402" s="44"/>
    </row>
    <row r="1403" spans="1:5">
      <c r="A1403" s="44"/>
      <c r="B1403" s="47"/>
      <c r="C1403" s="47"/>
      <c r="D1403" s="78"/>
      <c r="E1403" s="44"/>
    </row>
    <row r="1404" spans="1:5">
      <c r="A1404" s="44"/>
      <c r="B1404" s="47"/>
      <c r="C1404" s="47"/>
      <c r="D1404" s="78"/>
      <c r="E1404" s="44"/>
    </row>
    <row r="1405" spans="1:5">
      <c r="A1405" s="44"/>
      <c r="B1405" s="47"/>
      <c r="C1405" s="47"/>
      <c r="D1405" s="78"/>
      <c r="E1405" s="44"/>
    </row>
    <row r="1406" spans="1:5">
      <c r="A1406" s="44"/>
      <c r="B1406" s="47"/>
      <c r="C1406" s="47"/>
      <c r="D1406" s="78"/>
      <c r="E1406" s="44"/>
    </row>
    <row r="1407" spans="1:5">
      <c r="A1407" s="44"/>
      <c r="B1407" s="47"/>
      <c r="C1407" s="47"/>
      <c r="D1407" s="78"/>
      <c r="E1407" s="44"/>
    </row>
    <row r="1408" spans="1:5">
      <c r="A1408" s="44"/>
      <c r="B1408" s="47"/>
      <c r="C1408" s="47"/>
      <c r="D1408" s="78"/>
      <c r="E1408" s="44"/>
    </row>
    <row r="1409" spans="1:5">
      <c r="A1409" s="44"/>
      <c r="B1409" s="47"/>
      <c r="C1409" s="47"/>
      <c r="D1409" s="78"/>
      <c r="E1409" s="44"/>
    </row>
    <row r="1410" spans="1:5">
      <c r="A1410" s="44"/>
      <c r="B1410" s="47"/>
      <c r="C1410" s="47"/>
      <c r="D1410" s="78"/>
      <c r="E1410" s="44"/>
    </row>
    <row r="1411" spans="1:5">
      <c r="A1411" s="44"/>
      <c r="B1411" s="47"/>
      <c r="C1411" s="47"/>
      <c r="D1411" s="78"/>
      <c r="E1411" s="44"/>
    </row>
    <row r="1412" spans="1:5">
      <c r="A1412" s="44"/>
      <c r="B1412" s="47"/>
      <c r="C1412" s="47"/>
      <c r="D1412" s="78"/>
      <c r="E1412" s="44"/>
    </row>
    <row r="1413" spans="1:5">
      <c r="A1413" s="44"/>
      <c r="B1413" s="47"/>
      <c r="C1413" s="47"/>
      <c r="D1413" s="78"/>
      <c r="E1413" s="44"/>
    </row>
    <row r="1414" spans="1:5">
      <c r="A1414" s="44"/>
      <c r="B1414" s="47"/>
      <c r="C1414" s="47"/>
      <c r="D1414" s="78"/>
      <c r="E1414" s="44"/>
    </row>
    <row r="1415" spans="1:5">
      <c r="A1415" s="44"/>
      <c r="B1415" s="47"/>
      <c r="C1415" s="47"/>
      <c r="D1415" s="78"/>
      <c r="E1415" s="44"/>
    </row>
    <row r="1416" spans="1:5">
      <c r="A1416" s="44"/>
      <c r="B1416" s="47"/>
      <c r="C1416" s="47"/>
      <c r="D1416" s="78"/>
      <c r="E1416" s="44"/>
    </row>
    <row r="1417" spans="1:5">
      <c r="A1417" s="44"/>
      <c r="B1417" s="47"/>
      <c r="C1417" s="47"/>
      <c r="D1417" s="78"/>
      <c r="E1417" s="44"/>
    </row>
    <row r="1418" spans="1:5">
      <c r="A1418" s="44"/>
      <c r="B1418" s="47"/>
      <c r="C1418" s="47"/>
      <c r="D1418" s="78"/>
      <c r="E1418" s="44"/>
    </row>
    <row r="1419" spans="1:5">
      <c r="A1419" s="44"/>
      <c r="B1419" s="47"/>
      <c r="C1419" s="47"/>
      <c r="D1419" s="78"/>
      <c r="E1419" s="44"/>
    </row>
    <row r="1420" spans="1:5">
      <c r="A1420" s="44"/>
      <c r="B1420" s="47"/>
      <c r="C1420" s="47"/>
      <c r="D1420" s="78"/>
      <c r="E1420" s="44"/>
    </row>
    <row r="1421" spans="1:5">
      <c r="A1421" s="44"/>
      <c r="B1421" s="47"/>
      <c r="C1421" s="47"/>
      <c r="D1421" s="78"/>
      <c r="E1421" s="44"/>
    </row>
    <row r="1422" spans="1:5">
      <c r="A1422" s="44"/>
      <c r="B1422" s="47"/>
      <c r="C1422" s="47"/>
      <c r="D1422" s="78"/>
      <c r="E1422" s="44"/>
    </row>
    <row r="1423" spans="1:5">
      <c r="A1423" s="44"/>
      <c r="B1423" s="47"/>
      <c r="C1423" s="47"/>
      <c r="D1423" s="78"/>
      <c r="E1423" s="44"/>
    </row>
    <row r="1424" spans="1:5">
      <c r="A1424" s="44"/>
      <c r="B1424" s="47"/>
      <c r="C1424" s="47"/>
      <c r="D1424" s="78"/>
      <c r="E1424" s="44"/>
    </row>
    <row r="1425" spans="1:5">
      <c r="A1425" s="44"/>
      <c r="B1425" s="47"/>
      <c r="C1425" s="47"/>
      <c r="D1425" s="78"/>
      <c r="E1425" s="44"/>
    </row>
    <row r="1426" spans="1:5">
      <c r="A1426" s="44"/>
      <c r="B1426" s="47"/>
      <c r="C1426" s="47"/>
      <c r="D1426" s="78"/>
      <c r="E1426" s="44"/>
    </row>
    <row r="1427" spans="1:5">
      <c r="A1427" s="44"/>
      <c r="B1427" s="47"/>
      <c r="C1427" s="47"/>
      <c r="D1427" s="78"/>
      <c r="E1427" s="44"/>
    </row>
    <row r="1428" spans="1:5">
      <c r="A1428" s="44"/>
      <c r="B1428" s="47"/>
      <c r="C1428" s="47"/>
      <c r="D1428" s="78"/>
      <c r="E1428" s="44"/>
    </row>
    <row r="1429" spans="1:5">
      <c r="A1429" s="44"/>
      <c r="B1429" s="47"/>
      <c r="C1429" s="47"/>
      <c r="D1429" s="78"/>
      <c r="E1429" s="44"/>
    </row>
    <row r="1430" spans="1:5">
      <c r="A1430" s="44"/>
      <c r="B1430" s="47"/>
      <c r="C1430" s="47"/>
      <c r="D1430" s="78"/>
      <c r="E1430" s="44"/>
    </row>
    <row r="1431" spans="1:5">
      <c r="A1431" s="44"/>
      <c r="B1431" s="47"/>
      <c r="C1431" s="47"/>
      <c r="D1431" s="78"/>
      <c r="E1431" s="44"/>
    </row>
    <row r="1432" spans="1:5">
      <c r="A1432" s="44"/>
      <c r="B1432" s="47"/>
      <c r="C1432" s="47"/>
      <c r="D1432" s="78"/>
      <c r="E1432" s="44"/>
    </row>
    <row r="1433" spans="1:5">
      <c r="A1433" s="44"/>
      <c r="B1433" s="47"/>
      <c r="C1433" s="47"/>
      <c r="D1433" s="78"/>
      <c r="E1433" s="44"/>
    </row>
    <row r="1434" spans="1:5">
      <c r="A1434" s="44"/>
      <c r="B1434" s="47"/>
      <c r="C1434" s="47"/>
      <c r="D1434" s="78"/>
      <c r="E1434" s="44"/>
    </row>
    <row r="1435" spans="1:5">
      <c r="A1435" s="44"/>
      <c r="B1435" s="47"/>
      <c r="C1435" s="47"/>
      <c r="D1435" s="78"/>
      <c r="E1435" s="44"/>
    </row>
    <row r="1436" spans="1:5">
      <c r="A1436" s="44"/>
      <c r="B1436" s="47"/>
      <c r="C1436" s="47"/>
      <c r="D1436" s="78"/>
      <c r="E1436" s="44"/>
    </row>
    <row r="1437" spans="1:5">
      <c r="A1437" s="44"/>
      <c r="B1437" s="47"/>
      <c r="C1437" s="47"/>
      <c r="D1437" s="78"/>
      <c r="E1437" s="44"/>
    </row>
    <row r="1438" spans="1:5">
      <c r="A1438" s="44"/>
      <c r="B1438" s="47"/>
      <c r="C1438" s="47"/>
      <c r="D1438" s="78"/>
      <c r="E1438" s="44"/>
    </row>
    <row r="1439" spans="1:5">
      <c r="A1439" s="44"/>
      <c r="B1439" s="47"/>
      <c r="C1439" s="47"/>
      <c r="D1439" s="78"/>
      <c r="E1439" s="44"/>
    </row>
    <row r="1440" spans="1:5">
      <c r="A1440" s="44"/>
      <c r="B1440" s="47"/>
      <c r="C1440" s="47"/>
      <c r="D1440" s="78"/>
      <c r="E1440" s="44"/>
    </row>
    <row r="1441" spans="1:5">
      <c r="A1441" s="44"/>
      <c r="B1441" s="47"/>
      <c r="C1441" s="47"/>
      <c r="D1441" s="78"/>
      <c r="E1441" s="44"/>
    </row>
    <row r="1442" spans="1:5">
      <c r="A1442" s="44"/>
      <c r="B1442" s="47"/>
      <c r="C1442" s="47"/>
      <c r="D1442" s="78"/>
      <c r="E1442" s="44"/>
    </row>
    <row r="1443" spans="1:5">
      <c r="A1443" s="44"/>
      <c r="B1443" s="47"/>
      <c r="C1443" s="47"/>
      <c r="D1443" s="78"/>
      <c r="E1443" s="44"/>
    </row>
    <row r="1444" spans="1:5">
      <c r="A1444" s="44"/>
      <c r="B1444" s="47"/>
      <c r="C1444" s="47"/>
      <c r="D1444" s="78"/>
      <c r="E1444" s="44"/>
    </row>
    <row r="1445" spans="1:5">
      <c r="A1445" s="44"/>
      <c r="B1445" s="47"/>
      <c r="C1445" s="47"/>
      <c r="D1445" s="78"/>
      <c r="E1445" s="44"/>
    </row>
    <row r="1446" spans="1:5">
      <c r="A1446" s="44"/>
      <c r="B1446" s="47"/>
      <c r="C1446" s="47"/>
      <c r="D1446" s="78"/>
      <c r="E1446" s="44"/>
    </row>
    <row r="1447" spans="1:5">
      <c r="A1447" s="44"/>
      <c r="B1447" s="47"/>
      <c r="C1447" s="47"/>
      <c r="D1447" s="78"/>
      <c r="E1447" s="44"/>
    </row>
    <row r="1448" spans="1:5">
      <c r="A1448" s="44"/>
      <c r="B1448" s="47"/>
      <c r="C1448" s="47"/>
      <c r="D1448" s="78"/>
      <c r="E1448" s="44"/>
    </row>
    <row r="1449" spans="1:5">
      <c r="A1449" s="44"/>
      <c r="B1449" s="47"/>
      <c r="C1449" s="47"/>
      <c r="D1449" s="78"/>
      <c r="E1449" s="44"/>
    </row>
    <row r="1450" spans="1:5">
      <c r="A1450" s="44"/>
      <c r="B1450" s="47"/>
      <c r="C1450" s="47"/>
      <c r="D1450" s="78"/>
      <c r="E1450" s="44"/>
    </row>
    <row r="1451" spans="1:5">
      <c r="A1451" s="44"/>
      <c r="B1451" s="47"/>
      <c r="C1451" s="47"/>
      <c r="D1451" s="78"/>
      <c r="E1451" s="44"/>
    </row>
    <row r="1452" spans="1:5">
      <c r="A1452" s="44"/>
      <c r="B1452" s="47"/>
      <c r="C1452" s="47"/>
      <c r="D1452" s="78"/>
      <c r="E1452" s="44"/>
    </row>
    <row r="1453" spans="1:5">
      <c r="A1453" s="44"/>
      <c r="B1453" s="47"/>
      <c r="C1453" s="47"/>
      <c r="D1453" s="78"/>
      <c r="E1453" s="44"/>
    </row>
    <row r="1454" spans="1:5">
      <c r="A1454" s="44"/>
      <c r="B1454" s="47"/>
      <c r="C1454" s="47"/>
      <c r="D1454" s="78"/>
      <c r="E1454" s="44"/>
    </row>
    <row r="1455" spans="1:5">
      <c r="A1455" s="44"/>
      <c r="B1455" s="47"/>
      <c r="C1455" s="47"/>
      <c r="D1455" s="78"/>
      <c r="E1455" s="44"/>
    </row>
    <row r="1456" spans="1:5">
      <c r="A1456" s="44"/>
      <c r="B1456" s="47"/>
      <c r="C1456" s="47"/>
      <c r="D1456" s="78"/>
      <c r="E1456" s="44"/>
    </row>
    <row r="1457" spans="1:5">
      <c r="A1457" s="44"/>
      <c r="B1457" s="47"/>
      <c r="C1457" s="47"/>
      <c r="D1457" s="78"/>
      <c r="E1457" s="44"/>
    </row>
    <row r="1458" spans="1:5">
      <c r="A1458" s="44"/>
      <c r="B1458" s="47"/>
      <c r="C1458" s="47"/>
      <c r="D1458" s="78"/>
      <c r="E1458" s="44"/>
    </row>
    <row r="1459" spans="1:5">
      <c r="A1459" s="44"/>
      <c r="B1459" s="47"/>
      <c r="C1459" s="47"/>
      <c r="D1459" s="78"/>
      <c r="E1459" s="44"/>
    </row>
    <row r="1460" spans="1:5">
      <c r="A1460" s="44"/>
      <c r="B1460" s="47"/>
      <c r="C1460" s="47"/>
      <c r="D1460" s="78"/>
      <c r="E1460" s="44"/>
    </row>
    <row r="1461" spans="1:5">
      <c r="A1461" s="44"/>
      <c r="B1461" s="47"/>
      <c r="C1461" s="47"/>
      <c r="D1461" s="78"/>
      <c r="E1461" s="44"/>
    </row>
    <row r="1462" spans="1:5">
      <c r="A1462" s="44"/>
      <c r="B1462" s="47"/>
      <c r="C1462" s="47"/>
      <c r="D1462" s="78"/>
      <c r="E1462" s="44"/>
    </row>
    <row r="1463" spans="1:5">
      <c r="A1463" s="44"/>
      <c r="B1463" s="47"/>
      <c r="C1463" s="47"/>
      <c r="D1463" s="78"/>
      <c r="E1463" s="44"/>
    </row>
    <row r="1464" spans="1:5">
      <c r="A1464" s="44"/>
      <c r="B1464" s="47"/>
      <c r="C1464" s="47"/>
      <c r="D1464" s="78"/>
      <c r="E1464" s="44"/>
    </row>
    <row r="1465" spans="1:5">
      <c r="A1465" s="44"/>
      <c r="B1465" s="47"/>
      <c r="C1465" s="47"/>
      <c r="D1465" s="78"/>
      <c r="E1465" s="44"/>
    </row>
    <row r="1466" spans="1:5">
      <c r="A1466" s="44"/>
      <c r="B1466" s="47"/>
      <c r="C1466" s="47"/>
      <c r="D1466" s="78"/>
      <c r="E1466" s="44"/>
    </row>
    <row r="1467" spans="1:5">
      <c r="A1467" s="44"/>
      <c r="B1467" s="47"/>
      <c r="C1467" s="47"/>
      <c r="D1467" s="78"/>
    </row>
    <row r="1468" spans="1:5">
      <c r="A1468" s="44"/>
      <c r="B1468" s="47"/>
      <c r="C1468" s="47"/>
      <c r="D1468" s="78"/>
    </row>
    <row r="1469" spans="1:5">
      <c r="A1469" s="44"/>
      <c r="B1469" s="47"/>
      <c r="C1469" s="47"/>
      <c r="D1469" s="78"/>
    </row>
    <row r="1470" spans="1:5">
      <c r="A1470" s="44"/>
      <c r="B1470" s="47"/>
      <c r="C1470" s="47"/>
      <c r="D1470" s="78"/>
    </row>
    <row r="1471" spans="1:5">
      <c r="A1471" s="44"/>
      <c r="B1471" s="47"/>
      <c r="C1471" s="47"/>
      <c r="D1471" s="78"/>
    </row>
    <row r="1472" spans="1:5">
      <c r="A1472" s="44"/>
      <c r="B1472" s="47"/>
      <c r="C1472" s="47"/>
      <c r="D1472" s="78"/>
    </row>
    <row r="1473" spans="1:4">
      <c r="A1473" s="44"/>
      <c r="B1473" s="47"/>
      <c r="C1473" s="47"/>
      <c r="D1473" s="78"/>
    </row>
    <row r="1474" spans="1:4">
      <c r="A1474" s="44"/>
      <c r="B1474" s="47"/>
      <c r="C1474" s="47"/>
      <c r="D1474" s="78"/>
    </row>
    <row r="1475" spans="1:4">
      <c r="A1475" s="44"/>
      <c r="B1475" s="47"/>
      <c r="C1475" s="47"/>
      <c r="D1475" s="78"/>
    </row>
    <row r="1476" spans="1:4">
      <c r="A1476" s="44"/>
      <c r="B1476" s="47"/>
      <c r="C1476" s="47"/>
      <c r="D1476" s="78"/>
    </row>
    <row r="1477" spans="1:4">
      <c r="A1477" s="44"/>
      <c r="B1477" s="47"/>
      <c r="C1477" s="47"/>
      <c r="D1477" s="78"/>
    </row>
    <row r="1478" spans="1:4">
      <c r="A1478" s="44"/>
      <c r="B1478" s="47"/>
      <c r="C1478" s="47"/>
      <c r="D1478" s="78"/>
    </row>
    <row r="1479" spans="1:4">
      <c r="A1479" s="44"/>
      <c r="B1479" s="47"/>
      <c r="C1479" s="47"/>
      <c r="D1479" s="78"/>
    </row>
    <row r="1480" spans="1:4">
      <c r="A1480" s="44"/>
      <c r="B1480" s="47"/>
      <c r="C1480" s="47"/>
      <c r="D1480" s="78"/>
    </row>
    <row r="1481" spans="1:4">
      <c r="A1481" s="44"/>
      <c r="B1481" s="47"/>
      <c r="C1481" s="47"/>
      <c r="D1481" s="78"/>
    </row>
    <row r="1482" spans="1:4">
      <c r="A1482" s="44"/>
      <c r="B1482" s="47"/>
      <c r="C1482" s="47"/>
      <c r="D1482" s="78"/>
    </row>
    <row r="1483" spans="1:4">
      <c r="A1483" s="44"/>
      <c r="B1483" s="47"/>
      <c r="C1483" s="47"/>
      <c r="D1483" s="78"/>
    </row>
    <row r="1484" spans="1:4">
      <c r="A1484" s="44"/>
      <c r="B1484" s="47"/>
      <c r="C1484" s="47"/>
      <c r="D1484" s="78"/>
    </row>
    <row r="1485" spans="1:4">
      <c r="A1485" s="44"/>
      <c r="B1485" s="47"/>
      <c r="C1485" s="47"/>
      <c r="D1485" s="78"/>
    </row>
    <row r="1486" spans="1:4">
      <c r="A1486" s="44"/>
      <c r="B1486" s="47"/>
      <c r="C1486" s="47"/>
      <c r="D1486" s="78"/>
    </row>
    <row r="1487" spans="1:4">
      <c r="A1487" s="44"/>
      <c r="B1487" s="47"/>
      <c r="C1487" s="47"/>
      <c r="D1487" s="78"/>
    </row>
    <row r="1488" spans="1:4">
      <c r="A1488" s="44"/>
      <c r="B1488" s="47"/>
      <c r="C1488" s="47"/>
      <c r="D1488" s="78"/>
    </row>
    <row r="1489" spans="1:4">
      <c r="A1489" s="44"/>
      <c r="B1489" s="47"/>
      <c r="C1489" s="47"/>
      <c r="D1489" s="78"/>
    </row>
    <row r="1490" spans="1:4">
      <c r="A1490" s="44"/>
      <c r="B1490" s="47"/>
      <c r="C1490" s="47"/>
      <c r="D1490" s="78"/>
    </row>
    <row r="1491" spans="1:4">
      <c r="A1491" s="44"/>
      <c r="B1491" s="47"/>
      <c r="C1491" s="47"/>
      <c r="D1491" s="78"/>
    </row>
    <row r="1492" spans="1:4">
      <c r="A1492" s="44"/>
      <c r="B1492" s="47"/>
      <c r="C1492" s="47"/>
      <c r="D1492" s="78"/>
    </row>
    <row r="1493" spans="1:4">
      <c r="A1493" s="44"/>
      <c r="B1493" s="47"/>
      <c r="C1493" s="47"/>
      <c r="D1493" s="78"/>
    </row>
    <row r="1494" spans="1:4">
      <c r="A1494" s="44"/>
      <c r="B1494" s="47"/>
      <c r="C1494" s="47"/>
      <c r="D1494" s="78"/>
    </row>
    <row r="1495" spans="1:4">
      <c r="A1495" s="44"/>
      <c r="B1495" s="47"/>
      <c r="C1495" s="47"/>
      <c r="D1495" s="78"/>
    </row>
    <row r="1496" spans="1:4">
      <c r="A1496" s="44"/>
      <c r="B1496" s="47"/>
      <c r="C1496" s="47"/>
      <c r="D1496" s="78"/>
    </row>
    <row r="1497" spans="1:4">
      <c r="A1497" s="44"/>
      <c r="B1497" s="47"/>
      <c r="C1497" s="47"/>
      <c r="D1497" s="78"/>
    </row>
    <row r="1498" spans="1:4">
      <c r="A1498" s="44"/>
      <c r="B1498" s="47"/>
      <c r="C1498" s="47"/>
      <c r="D1498" s="78"/>
    </row>
    <row r="1499" spans="1:4">
      <c r="A1499" s="44"/>
      <c r="B1499" s="47"/>
      <c r="C1499" s="47"/>
      <c r="D1499" s="78"/>
    </row>
    <row r="1500" spans="1:4">
      <c r="A1500" s="44"/>
      <c r="B1500" s="47"/>
      <c r="C1500" s="47"/>
      <c r="D1500" s="78"/>
    </row>
    <row r="1501" spans="1:4">
      <c r="A1501" s="44"/>
      <c r="B1501" s="47"/>
      <c r="C1501" s="47"/>
      <c r="D1501" s="78"/>
    </row>
    <row r="1502" spans="1:4">
      <c r="A1502" s="44"/>
      <c r="B1502" s="47"/>
      <c r="C1502" s="47"/>
      <c r="D1502" s="78"/>
    </row>
    <row r="1503" spans="1:4">
      <c r="A1503" s="44"/>
      <c r="B1503" s="47"/>
      <c r="C1503" s="47"/>
      <c r="D1503" s="78"/>
    </row>
    <row r="1504" spans="1:4">
      <c r="A1504" s="44"/>
      <c r="B1504" s="47"/>
      <c r="C1504" s="47"/>
      <c r="D1504" s="78"/>
    </row>
    <row r="1505" spans="1:4">
      <c r="A1505" s="44"/>
      <c r="B1505" s="47"/>
      <c r="C1505" s="47"/>
      <c r="D1505" s="78"/>
    </row>
    <row r="1506" spans="1:4">
      <c r="A1506" s="44"/>
      <c r="B1506" s="47"/>
      <c r="C1506" s="47"/>
      <c r="D1506" s="78"/>
    </row>
    <row r="1507" spans="1:4">
      <c r="A1507" s="44"/>
      <c r="B1507" s="47"/>
      <c r="C1507" s="47"/>
      <c r="D1507" s="78"/>
    </row>
    <row r="1508" spans="1:4">
      <c r="A1508" s="44"/>
      <c r="B1508" s="47"/>
      <c r="C1508" s="47"/>
      <c r="D1508" s="78"/>
    </row>
    <row r="1509" spans="1:4">
      <c r="A1509" s="44"/>
      <c r="B1509" s="47"/>
      <c r="C1509" s="47"/>
      <c r="D1509" s="78"/>
    </row>
    <row r="1510" spans="1:4">
      <c r="A1510" s="44"/>
      <c r="B1510" s="47"/>
      <c r="C1510" s="47"/>
      <c r="D1510" s="78"/>
    </row>
    <row r="1511" spans="1:4">
      <c r="A1511" s="44"/>
      <c r="B1511" s="47"/>
      <c r="C1511" s="47"/>
      <c r="D1511" s="78"/>
    </row>
    <row r="1512" spans="1:4">
      <c r="A1512" s="44"/>
      <c r="B1512" s="47"/>
      <c r="C1512" s="47"/>
      <c r="D1512" s="78"/>
    </row>
    <row r="1513" spans="1:4">
      <c r="A1513" s="44"/>
      <c r="B1513" s="47"/>
      <c r="C1513" s="47"/>
      <c r="D1513" s="78"/>
    </row>
    <row r="1514" spans="1:4">
      <c r="A1514" s="44"/>
      <c r="B1514" s="47"/>
      <c r="C1514" s="47"/>
      <c r="D1514" s="78"/>
    </row>
    <row r="1515" spans="1:4">
      <c r="A1515" s="44"/>
      <c r="B1515" s="47"/>
      <c r="C1515" s="47"/>
      <c r="D1515" s="78"/>
    </row>
    <row r="1516" spans="1:4">
      <c r="A1516" s="44"/>
      <c r="B1516" s="47"/>
      <c r="C1516" s="47"/>
      <c r="D1516" s="78"/>
    </row>
    <row r="1517" spans="1:4">
      <c r="A1517" s="44"/>
      <c r="B1517" s="47"/>
      <c r="C1517" s="47"/>
      <c r="D1517" s="78"/>
    </row>
    <row r="1518" spans="1:4">
      <c r="A1518" s="44"/>
      <c r="B1518" s="47"/>
      <c r="C1518" s="47"/>
      <c r="D1518" s="78"/>
    </row>
    <row r="1519" spans="1:4">
      <c r="A1519" s="44"/>
      <c r="B1519" s="47"/>
      <c r="C1519" s="47"/>
      <c r="D1519" s="78"/>
    </row>
    <row r="1520" spans="1:4">
      <c r="A1520" s="44"/>
      <c r="B1520" s="47"/>
      <c r="C1520" s="47"/>
      <c r="D1520" s="78"/>
    </row>
    <row r="1521" spans="1:4">
      <c r="A1521" s="44"/>
      <c r="B1521" s="47"/>
      <c r="C1521" s="47"/>
      <c r="D1521" s="78"/>
    </row>
    <row r="1522" spans="1:4">
      <c r="A1522" s="44"/>
      <c r="B1522" s="47"/>
      <c r="C1522" s="47"/>
      <c r="D1522" s="78"/>
    </row>
    <row r="1523" spans="1:4">
      <c r="A1523" s="44"/>
      <c r="B1523" s="47"/>
      <c r="C1523" s="47"/>
      <c r="D1523" s="78"/>
    </row>
    <row r="1524" spans="1:4">
      <c r="A1524" s="44"/>
      <c r="B1524" s="47"/>
      <c r="C1524" s="47"/>
      <c r="D1524" s="78"/>
    </row>
    <row r="1525" spans="1:4">
      <c r="A1525" s="44"/>
      <c r="B1525" s="47"/>
      <c r="C1525" s="47"/>
      <c r="D1525" s="78"/>
    </row>
    <row r="1526" spans="1:4">
      <c r="A1526" s="44"/>
      <c r="B1526" s="47"/>
      <c r="C1526" s="47"/>
      <c r="D1526" s="78"/>
    </row>
    <row r="1527" spans="1:4">
      <c r="A1527" s="44"/>
      <c r="B1527" s="47"/>
      <c r="C1527" s="47"/>
      <c r="D1527" s="78"/>
    </row>
    <row r="1528" spans="1:4">
      <c r="A1528" s="44"/>
      <c r="B1528" s="47"/>
      <c r="C1528" s="47"/>
      <c r="D1528" s="78"/>
    </row>
    <row r="1529" spans="1:4">
      <c r="A1529" s="44"/>
      <c r="B1529" s="47"/>
      <c r="C1529" s="47"/>
      <c r="D1529" s="78"/>
    </row>
    <row r="1530" spans="1:4">
      <c r="A1530" s="44"/>
      <c r="B1530" s="47"/>
      <c r="C1530" s="47"/>
      <c r="D1530" s="78"/>
    </row>
    <row r="1531" spans="1:4">
      <c r="A1531" s="44"/>
      <c r="B1531" s="47"/>
      <c r="C1531" s="47"/>
      <c r="D1531" s="78"/>
    </row>
    <row r="1532" spans="1:4">
      <c r="A1532" s="44"/>
      <c r="B1532" s="47"/>
      <c r="C1532" s="47"/>
      <c r="D1532" s="78"/>
    </row>
    <row r="1533" spans="1:4">
      <c r="A1533" s="44"/>
      <c r="B1533" s="47"/>
      <c r="C1533" s="47"/>
      <c r="D1533" s="78"/>
    </row>
    <row r="1534" spans="1:4">
      <c r="A1534" s="44"/>
      <c r="B1534" s="47"/>
      <c r="C1534" s="47"/>
      <c r="D1534" s="78"/>
    </row>
    <row r="1535" spans="1:4">
      <c r="A1535" s="44"/>
      <c r="B1535" s="47"/>
      <c r="C1535" s="47"/>
      <c r="D1535" s="78"/>
    </row>
    <row r="1536" spans="1:4">
      <c r="A1536" s="44"/>
      <c r="B1536" s="47"/>
      <c r="C1536" s="47"/>
      <c r="D1536" s="78"/>
    </row>
    <row r="1537" spans="1:4">
      <c r="A1537" s="44"/>
      <c r="B1537" s="47"/>
      <c r="C1537" s="47"/>
      <c r="D1537" s="78"/>
    </row>
    <row r="1538" spans="1:4">
      <c r="A1538" s="44"/>
      <c r="B1538" s="47"/>
      <c r="C1538" s="47"/>
      <c r="D1538" s="78"/>
    </row>
    <row r="1539" spans="1:4">
      <c r="A1539" s="44"/>
      <c r="B1539" s="47"/>
      <c r="C1539" s="47"/>
      <c r="D1539" s="78"/>
    </row>
    <row r="1540" spans="1:4">
      <c r="A1540" s="44"/>
      <c r="B1540" s="47"/>
      <c r="C1540" s="47"/>
      <c r="D1540" s="78"/>
    </row>
    <row r="1541" spans="1:4">
      <c r="A1541" s="44"/>
      <c r="B1541" s="47"/>
      <c r="C1541" s="47"/>
      <c r="D1541" s="78"/>
    </row>
    <row r="1542" spans="1:4">
      <c r="A1542" s="44"/>
      <c r="B1542" s="47"/>
      <c r="C1542" s="47"/>
      <c r="D1542" s="78"/>
    </row>
    <row r="1543" spans="1:4">
      <c r="A1543" s="44"/>
      <c r="B1543" s="47"/>
      <c r="C1543" s="47"/>
      <c r="D1543" s="78"/>
    </row>
    <row r="1544" spans="1:4">
      <c r="A1544" s="44"/>
      <c r="B1544" s="47"/>
      <c r="C1544" s="47"/>
      <c r="D1544" s="78"/>
    </row>
    <row r="1545" spans="1:4">
      <c r="A1545" s="44"/>
      <c r="B1545" s="47"/>
      <c r="C1545" s="47"/>
      <c r="D1545" s="78"/>
    </row>
    <row r="1546" spans="1:4">
      <c r="A1546" s="44"/>
      <c r="B1546" s="47"/>
      <c r="C1546" s="47"/>
      <c r="D1546" s="78"/>
    </row>
    <row r="1547" spans="1:4">
      <c r="A1547" s="44"/>
      <c r="B1547" s="47"/>
      <c r="C1547" s="47"/>
      <c r="D1547" s="78"/>
    </row>
    <row r="1548" spans="1:4">
      <c r="A1548" s="44"/>
      <c r="B1548" s="47"/>
      <c r="C1548" s="47"/>
      <c r="D1548" s="78"/>
    </row>
    <row r="1549" spans="1:4">
      <c r="A1549" s="44"/>
      <c r="B1549" s="47"/>
      <c r="C1549" s="47"/>
      <c r="D1549" s="78"/>
    </row>
    <row r="1550" spans="1:4">
      <c r="A1550" s="44"/>
      <c r="B1550" s="47"/>
      <c r="C1550" s="47"/>
      <c r="D1550" s="78"/>
    </row>
    <row r="1551" spans="1:4">
      <c r="A1551" s="44"/>
      <c r="B1551" s="47"/>
      <c r="C1551" s="47"/>
      <c r="D1551" s="78"/>
    </row>
    <row r="1552" spans="1:4">
      <c r="A1552" s="44"/>
      <c r="B1552" s="47"/>
      <c r="C1552" s="47"/>
      <c r="D1552" s="78"/>
    </row>
    <row r="1553" spans="1:4">
      <c r="A1553" s="44"/>
      <c r="B1553" s="47"/>
      <c r="C1553" s="47"/>
      <c r="D1553" s="78"/>
    </row>
    <row r="1554" spans="1:4">
      <c r="A1554" s="44"/>
      <c r="B1554" s="47"/>
      <c r="C1554" s="47"/>
      <c r="D1554" s="78"/>
    </row>
    <row r="1555" spans="1:4">
      <c r="A1555" s="44"/>
      <c r="B1555" s="47"/>
      <c r="C1555" s="47"/>
      <c r="D1555" s="78"/>
    </row>
    <row r="1556" spans="1:4">
      <c r="A1556" s="44"/>
      <c r="B1556" s="47"/>
      <c r="C1556" s="47"/>
      <c r="D1556" s="78"/>
    </row>
    <row r="1557" spans="1:4">
      <c r="A1557" s="44"/>
      <c r="B1557" s="47"/>
      <c r="C1557" s="47"/>
      <c r="D1557" s="78"/>
    </row>
    <row r="1558" spans="1:4">
      <c r="A1558" s="44"/>
      <c r="B1558" s="47"/>
      <c r="C1558" s="47"/>
      <c r="D1558" s="78"/>
    </row>
    <row r="1559" spans="1:4">
      <c r="A1559" s="44"/>
      <c r="B1559" s="47"/>
      <c r="C1559" s="47"/>
      <c r="D1559" s="78"/>
    </row>
    <row r="1560" spans="1:4">
      <c r="A1560" s="44"/>
      <c r="B1560" s="47"/>
      <c r="C1560" s="47"/>
      <c r="D1560" s="78"/>
    </row>
    <row r="1561" spans="1:4">
      <c r="A1561" s="44"/>
      <c r="B1561" s="47"/>
      <c r="C1561" s="47"/>
      <c r="D1561" s="78"/>
    </row>
    <row r="1562" spans="1:4">
      <c r="A1562" s="44"/>
      <c r="B1562" s="47"/>
      <c r="C1562" s="47"/>
      <c r="D1562" s="78"/>
    </row>
    <row r="1563" spans="1:4">
      <c r="A1563" s="44"/>
      <c r="B1563" s="47"/>
      <c r="C1563" s="47"/>
      <c r="D1563" s="78"/>
    </row>
    <row r="1564" spans="1:4">
      <c r="A1564" s="44"/>
      <c r="B1564" s="47"/>
      <c r="C1564" s="47"/>
      <c r="D1564" s="78"/>
    </row>
    <row r="1565" spans="1:4">
      <c r="A1565" s="44"/>
      <c r="B1565" s="47"/>
      <c r="C1565" s="47"/>
      <c r="D1565" s="78"/>
    </row>
    <row r="1566" spans="1:4">
      <c r="A1566" s="44"/>
      <c r="B1566" s="47"/>
      <c r="C1566" s="47"/>
      <c r="D1566" s="78"/>
    </row>
    <row r="1567" spans="1:4">
      <c r="A1567" s="44"/>
      <c r="B1567" s="47"/>
      <c r="C1567" s="47"/>
      <c r="D1567" s="78"/>
    </row>
    <row r="1568" spans="1:4">
      <c r="A1568" s="44"/>
      <c r="B1568" s="47"/>
      <c r="C1568" s="47"/>
      <c r="D1568" s="78"/>
    </row>
    <row r="1569" spans="1:4">
      <c r="A1569" s="44"/>
      <c r="B1569" s="47"/>
      <c r="C1569" s="47"/>
      <c r="D1569" s="78"/>
    </row>
    <row r="1570" spans="1:4">
      <c r="A1570" s="44"/>
      <c r="B1570" s="47"/>
      <c r="C1570" s="47"/>
      <c r="D1570" s="78"/>
    </row>
    <row r="1571" spans="1:4">
      <c r="A1571" s="44"/>
      <c r="B1571" s="47"/>
      <c r="C1571" s="47"/>
      <c r="D1571" s="78"/>
    </row>
    <row r="1572" spans="1:4">
      <c r="A1572" s="44"/>
      <c r="B1572" s="47"/>
      <c r="C1572" s="47"/>
      <c r="D1572" s="78"/>
    </row>
    <row r="1573" spans="1:4">
      <c r="A1573" s="44"/>
      <c r="B1573" s="47"/>
      <c r="C1573" s="47"/>
      <c r="D1573" s="78"/>
    </row>
    <row r="1574" spans="1:4">
      <c r="A1574" s="44"/>
      <c r="B1574" s="47"/>
      <c r="C1574" s="47"/>
      <c r="D1574" s="78"/>
    </row>
    <row r="1575" spans="1:4">
      <c r="A1575" s="44"/>
      <c r="B1575" s="47"/>
      <c r="C1575" s="47"/>
      <c r="D1575" s="78"/>
    </row>
    <row r="1576" spans="1:4">
      <c r="A1576" s="44"/>
      <c r="B1576" s="47"/>
      <c r="C1576" s="47"/>
      <c r="D1576" s="78"/>
    </row>
    <row r="1577" spans="1:4">
      <c r="A1577" s="44"/>
      <c r="B1577" s="47"/>
      <c r="C1577" s="47"/>
      <c r="D1577" s="78"/>
    </row>
    <row r="1578" spans="1:4">
      <c r="A1578" s="44"/>
      <c r="B1578" s="47"/>
      <c r="C1578" s="47"/>
      <c r="D1578" s="78"/>
    </row>
    <row r="1579" spans="1:4">
      <c r="A1579" s="44"/>
      <c r="B1579" s="47"/>
      <c r="C1579" s="47"/>
      <c r="D1579" s="78"/>
    </row>
    <row r="1580" spans="1:4">
      <c r="A1580" s="44"/>
      <c r="B1580" s="47"/>
      <c r="C1580" s="47"/>
      <c r="D1580" s="78"/>
    </row>
    <row r="1581" spans="1:4">
      <c r="A1581" s="44"/>
      <c r="B1581" s="47"/>
      <c r="C1581" s="47"/>
      <c r="D1581" s="78"/>
    </row>
    <row r="1582" spans="1:4">
      <c r="A1582" s="44"/>
      <c r="B1582" s="47"/>
      <c r="C1582" s="47"/>
      <c r="D1582" s="78"/>
    </row>
    <row r="1583" spans="1:4">
      <c r="A1583" s="44"/>
      <c r="B1583" s="47"/>
      <c r="C1583" s="47"/>
      <c r="D1583" s="78"/>
    </row>
    <row r="1584" spans="1:4">
      <c r="A1584" s="44"/>
      <c r="B1584" s="47"/>
      <c r="C1584" s="47"/>
      <c r="D1584" s="78"/>
    </row>
    <row r="1585" spans="1:4">
      <c r="A1585" s="44"/>
      <c r="B1585" s="47"/>
      <c r="C1585" s="47"/>
      <c r="D1585" s="78"/>
    </row>
    <row r="1586" spans="1:4">
      <c r="A1586" s="44"/>
      <c r="B1586" s="47"/>
      <c r="C1586" s="47"/>
      <c r="D1586" s="78"/>
    </row>
    <row r="1587" spans="1:4">
      <c r="A1587" s="44"/>
      <c r="B1587" s="47"/>
      <c r="C1587" s="47"/>
      <c r="D1587" s="78"/>
    </row>
    <row r="1588" spans="1:4">
      <c r="A1588" s="44"/>
      <c r="B1588" s="47"/>
      <c r="C1588" s="47"/>
      <c r="D1588" s="78"/>
    </row>
    <row r="1589" spans="1:4">
      <c r="A1589" s="44"/>
      <c r="B1589" s="47"/>
      <c r="C1589" s="47"/>
      <c r="D1589" s="78"/>
    </row>
    <row r="1590" spans="1:4">
      <c r="A1590" s="44"/>
      <c r="B1590" s="47"/>
      <c r="C1590" s="47"/>
      <c r="D1590" s="78"/>
    </row>
    <row r="1591" spans="1:4">
      <c r="A1591" s="44"/>
      <c r="B1591" s="47"/>
      <c r="C1591" s="47"/>
      <c r="D1591" s="78"/>
    </row>
    <row r="1592" spans="1:4">
      <c r="A1592" s="44"/>
      <c r="B1592" s="47"/>
      <c r="C1592" s="47"/>
      <c r="D1592" s="78"/>
    </row>
    <row r="1593" spans="1:4">
      <c r="A1593" s="44"/>
      <c r="B1593" s="47"/>
      <c r="C1593" s="47"/>
      <c r="D1593" s="78"/>
    </row>
    <row r="1594" spans="1:4">
      <c r="A1594" s="44"/>
      <c r="B1594" s="47"/>
      <c r="C1594" s="47"/>
      <c r="D1594" s="78"/>
    </row>
    <row r="1595" spans="1:4">
      <c r="A1595" s="44"/>
      <c r="B1595" s="47"/>
      <c r="C1595" s="47"/>
      <c r="D1595" s="78"/>
    </row>
    <row r="1596" spans="1:4">
      <c r="A1596" s="44"/>
      <c r="B1596" s="47"/>
      <c r="C1596" s="47"/>
      <c r="D1596" s="78"/>
    </row>
    <row r="1597" spans="1:4">
      <c r="A1597" s="44"/>
      <c r="B1597" s="47"/>
      <c r="C1597" s="47"/>
      <c r="D1597" s="78"/>
    </row>
    <row r="1598" spans="1:4">
      <c r="A1598" s="44"/>
      <c r="B1598" s="47"/>
      <c r="C1598" s="47"/>
      <c r="D1598" s="78"/>
    </row>
    <row r="1599" spans="1:4">
      <c r="A1599" s="44"/>
      <c r="B1599" s="47"/>
      <c r="C1599" s="47"/>
      <c r="D1599" s="78"/>
    </row>
    <row r="1600" spans="1:4">
      <c r="A1600" s="44"/>
      <c r="B1600" s="47"/>
      <c r="C1600" s="47"/>
      <c r="D1600" s="78"/>
    </row>
    <row r="1601" spans="1:4">
      <c r="A1601" s="44"/>
      <c r="B1601" s="47"/>
      <c r="C1601" s="47"/>
      <c r="D1601" s="78"/>
    </row>
    <row r="1602" spans="1:4">
      <c r="A1602" s="44"/>
      <c r="B1602" s="47"/>
      <c r="C1602" s="47"/>
      <c r="D1602" s="78"/>
    </row>
    <row r="1603" spans="1:4">
      <c r="A1603" s="44"/>
      <c r="B1603" s="47"/>
      <c r="C1603" s="47"/>
      <c r="D1603" s="78"/>
    </row>
    <row r="1604" spans="1:4">
      <c r="A1604" s="44"/>
      <c r="B1604" s="47"/>
      <c r="C1604" s="47"/>
      <c r="D1604" s="78"/>
    </row>
    <row r="1605" spans="1:4">
      <c r="A1605" s="44"/>
      <c r="B1605" s="47"/>
      <c r="C1605" s="47"/>
      <c r="D1605" s="78"/>
    </row>
    <row r="1606" spans="1:4">
      <c r="A1606" s="44"/>
      <c r="B1606" s="47"/>
      <c r="C1606" s="47"/>
      <c r="D1606" s="78"/>
    </row>
    <row r="1607" spans="1:4">
      <c r="A1607" s="44"/>
      <c r="B1607" s="47"/>
      <c r="C1607" s="47"/>
      <c r="D1607" s="78"/>
    </row>
    <row r="1608" spans="1:4">
      <c r="A1608" s="44"/>
      <c r="B1608" s="47"/>
      <c r="C1608" s="47"/>
      <c r="D1608" s="78"/>
    </row>
    <row r="1609" spans="1:4">
      <c r="A1609" s="44"/>
      <c r="B1609" s="47"/>
      <c r="C1609" s="47"/>
      <c r="D1609" s="78"/>
    </row>
    <row r="1610" spans="1:4">
      <c r="A1610" s="44"/>
      <c r="B1610" s="47"/>
      <c r="C1610" s="47"/>
      <c r="D1610" s="78"/>
    </row>
    <row r="1611" spans="1:4">
      <c r="A1611" s="44"/>
      <c r="B1611" s="47"/>
      <c r="C1611" s="47"/>
      <c r="D1611" s="78"/>
    </row>
    <row r="1612" spans="1:4">
      <c r="A1612" s="44"/>
      <c r="B1612" s="47"/>
      <c r="C1612" s="47"/>
      <c r="D1612" s="78"/>
    </row>
    <row r="1613" spans="1:4">
      <c r="A1613" s="44"/>
      <c r="B1613" s="47"/>
      <c r="C1613" s="47"/>
      <c r="D1613" s="78"/>
    </row>
    <row r="1614" spans="1:4">
      <c r="A1614" s="44"/>
      <c r="B1614" s="47"/>
      <c r="C1614" s="47"/>
      <c r="D1614" s="78"/>
    </row>
    <row r="1615" spans="1:4">
      <c r="A1615" s="44"/>
      <c r="B1615" s="47"/>
      <c r="C1615" s="47"/>
      <c r="D1615" s="78"/>
    </row>
    <row r="1616" spans="1:4">
      <c r="A1616" s="44"/>
      <c r="B1616" s="47"/>
      <c r="C1616" s="47"/>
      <c r="D1616" s="78"/>
    </row>
    <row r="1617" spans="1:4">
      <c r="A1617" s="44"/>
      <c r="B1617" s="47"/>
      <c r="C1617" s="47"/>
      <c r="D1617" s="78"/>
    </row>
    <row r="1618" spans="1:4">
      <c r="A1618" s="44"/>
      <c r="B1618" s="47"/>
      <c r="C1618" s="47"/>
      <c r="D1618" s="78"/>
    </row>
    <row r="1619" spans="1:4">
      <c r="A1619" s="44"/>
      <c r="B1619" s="47"/>
      <c r="C1619" s="47"/>
      <c r="D1619" s="78"/>
    </row>
    <row r="1620" spans="1:4">
      <c r="A1620" s="44"/>
      <c r="B1620" s="47"/>
      <c r="C1620" s="47"/>
      <c r="D1620" s="78"/>
    </row>
    <row r="1621" spans="1:4">
      <c r="A1621" s="44"/>
      <c r="B1621" s="47"/>
      <c r="C1621" s="47"/>
      <c r="D1621" s="78"/>
    </row>
    <row r="1622" spans="1:4">
      <c r="A1622" s="44"/>
      <c r="B1622" s="47"/>
      <c r="C1622" s="47"/>
      <c r="D1622" s="78"/>
    </row>
    <row r="1623" spans="1:4">
      <c r="A1623" s="44"/>
      <c r="B1623" s="47"/>
      <c r="C1623" s="47"/>
      <c r="D1623" s="78"/>
    </row>
    <row r="1624" spans="1:4">
      <c r="A1624" s="44"/>
      <c r="B1624" s="47"/>
      <c r="C1624" s="47"/>
      <c r="D1624" s="78"/>
    </row>
    <row r="1625" spans="1:4">
      <c r="A1625" s="44"/>
      <c r="B1625" s="47"/>
      <c r="C1625" s="47"/>
      <c r="D1625" s="78"/>
    </row>
    <row r="1626" spans="1:4">
      <c r="A1626" s="44"/>
      <c r="B1626" s="47"/>
      <c r="C1626" s="47"/>
      <c r="D1626" s="78"/>
    </row>
    <row r="1627" spans="1:4">
      <c r="A1627" s="44"/>
      <c r="B1627" s="47"/>
      <c r="C1627" s="47"/>
      <c r="D1627" s="78"/>
    </row>
    <row r="1628" spans="1:4">
      <c r="A1628" s="44"/>
      <c r="B1628" s="47"/>
      <c r="C1628" s="47"/>
      <c r="D1628" s="78"/>
    </row>
    <row r="1629" spans="1:4">
      <c r="A1629" s="44"/>
      <c r="B1629" s="47"/>
      <c r="C1629" s="47"/>
      <c r="D1629" s="78"/>
    </row>
    <row r="1630" spans="1:4">
      <c r="A1630" s="44"/>
      <c r="B1630" s="47"/>
      <c r="C1630" s="47"/>
      <c r="D1630" s="78"/>
    </row>
    <row r="1631" spans="1:4">
      <c r="A1631" s="44"/>
      <c r="B1631" s="47"/>
      <c r="C1631" s="47"/>
      <c r="D1631" s="78"/>
    </row>
    <row r="1632" spans="1:4">
      <c r="A1632" s="44"/>
      <c r="B1632" s="47"/>
      <c r="C1632" s="47"/>
      <c r="D1632" s="78"/>
    </row>
    <row r="1633" spans="1:4">
      <c r="A1633" s="44"/>
      <c r="B1633" s="47"/>
      <c r="C1633" s="47"/>
      <c r="D1633" s="78"/>
    </row>
    <row r="1634" spans="1:4">
      <c r="A1634" s="44"/>
      <c r="B1634" s="47"/>
      <c r="C1634" s="47"/>
      <c r="D1634" s="78"/>
    </row>
    <row r="1635" spans="1:4">
      <c r="A1635" s="44"/>
      <c r="B1635" s="47"/>
      <c r="C1635" s="47"/>
      <c r="D1635" s="78"/>
    </row>
    <row r="1636" spans="1:4">
      <c r="A1636" s="44"/>
      <c r="B1636" s="47"/>
      <c r="C1636" s="47"/>
      <c r="D1636" s="78"/>
    </row>
    <row r="1637" spans="1:4">
      <c r="A1637" s="44"/>
      <c r="B1637" s="47"/>
      <c r="C1637" s="47"/>
      <c r="D1637" s="78"/>
    </row>
    <row r="1638" spans="1:4">
      <c r="A1638" s="44"/>
      <c r="B1638" s="47"/>
      <c r="C1638" s="47"/>
      <c r="D1638" s="78"/>
    </row>
    <row r="1639" spans="1:4">
      <c r="A1639" s="44"/>
      <c r="B1639" s="47"/>
      <c r="C1639" s="47"/>
      <c r="D1639" s="78"/>
    </row>
  </sheetData>
  <sheetProtection sheet="1" selectLockedCells="1"/>
  <conditionalFormatting sqref="A1:A1048576">
    <cfRule type="duplicateValues" dxfId="1" priority="2"/>
  </conditionalFormatting>
  <conditionalFormatting sqref="D1:D1048576">
    <cfRule type="duplicateValues" dxfId="0" priority="1"/>
  </conditionalFormatting>
  <printOptions horizontalCentered="1"/>
  <pageMargins left="0.19652777777777777" right="0.19652777777777777" top="0.27569444444444446" bottom="0.27569444444444446" header="0.51180555555555551" footer="0.51180555555555551"/>
  <pageSetup paperSize="9" firstPageNumber="0" orientation="portrait"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T4"/>
  <sheetViews>
    <sheetView zoomScale="89" zoomScaleNormal="89" workbookViewId="0">
      <selection activeCell="K31" sqref="K31"/>
    </sheetView>
  </sheetViews>
  <sheetFormatPr baseColWidth="10" defaultColWidth="9.6640625" defaultRowHeight="13.8"/>
  <cols>
    <col min="1" max="1" width="8.6640625" customWidth="1"/>
    <col min="2" max="2" width="9.88671875" style="16" customWidth="1"/>
    <col min="3" max="3" width="8.6640625" style="17" customWidth="1"/>
    <col min="4" max="4" width="23.109375" customWidth="1"/>
    <col min="5" max="5" width="8.5546875" customWidth="1"/>
    <col min="6" max="6" width="5.6640625" customWidth="1"/>
    <col min="7" max="7" width="15.33203125" customWidth="1"/>
    <col min="8" max="8" width="10.6640625" style="16" customWidth="1"/>
    <col min="9" max="9" width="7.88671875" style="17" customWidth="1"/>
    <col min="10" max="10" width="5.88671875" style="18" customWidth="1"/>
    <col min="11" max="11" width="19.5546875" style="18" customWidth="1"/>
    <col min="12" max="12" width="6.5546875" style="18" customWidth="1"/>
    <col min="13" max="13" width="12.6640625" customWidth="1"/>
    <col min="14" max="14" width="8.44140625" customWidth="1"/>
    <col min="15" max="16" width="7.109375" customWidth="1"/>
    <col min="17" max="17" width="8.5546875" customWidth="1"/>
    <col min="18" max="18" width="8.6640625" customWidth="1"/>
    <col min="19" max="19" width="8.88671875" customWidth="1"/>
    <col min="20" max="20" width="71.44140625" customWidth="1"/>
  </cols>
  <sheetData>
    <row r="1" spans="1:20" s="5" customFormat="1">
      <c r="A1" s="19" t="s">
        <v>950</v>
      </c>
      <c r="B1" s="20" t="s">
        <v>951</v>
      </c>
      <c r="C1" s="21" t="s">
        <v>952</v>
      </c>
      <c r="D1" s="22" t="s">
        <v>953</v>
      </c>
      <c r="E1" s="22" t="s">
        <v>954</v>
      </c>
      <c r="F1" s="22" t="s">
        <v>955</v>
      </c>
      <c r="G1" s="22" t="s">
        <v>956</v>
      </c>
      <c r="H1" s="20" t="s">
        <v>957</v>
      </c>
      <c r="I1" s="21" t="s">
        <v>958</v>
      </c>
      <c r="J1" s="23" t="s">
        <v>24</v>
      </c>
      <c r="K1" s="23" t="s">
        <v>959</v>
      </c>
      <c r="L1" s="23" t="s">
        <v>960</v>
      </c>
      <c r="M1" s="22" t="s">
        <v>961</v>
      </c>
      <c r="N1" s="22" t="s">
        <v>962</v>
      </c>
      <c r="O1" s="22" t="s">
        <v>963</v>
      </c>
      <c r="P1" s="22" t="s">
        <v>964</v>
      </c>
      <c r="Q1" s="22" t="s">
        <v>965</v>
      </c>
      <c r="R1" s="22" t="s">
        <v>966</v>
      </c>
      <c r="S1" s="22" t="s">
        <v>967</v>
      </c>
      <c r="T1" s="24" t="s">
        <v>968</v>
      </c>
    </row>
    <row r="2" spans="1:20" s="9" customFormat="1">
      <c r="A2" s="25" t="str">
        <f>IF(fEntDte="",IF(fMvtDte="",IF(fSorDte="","",IF(fSorNCde="","",fSorNCde)),IF(fMvtNCde="","",fMvtNCde)),IF(fEntNcde="","",fEntNcde))</f>
        <v/>
      </c>
      <c r="B2" s="26" t="str">
        <f>IF(fEntDte="",IF(fMvtDte="",IF(fSorDte="","",IF(fCdeDte="","",fCdeDte)),IF(fCdeDte="","",fCdeDte)),IF(fCdeDte="","",fCdeDte))</f>
        <v/>
      </c>
      <c r="C2" s="27" t="str">
        <f>IF(fEntDte="",IF(fMvtDte="",IF(fSorDte="","",IF(fCdeHre="","",fCdeHre)),IF(fCdeHre="","",fCdeHre)),IF(fCdeHre="","",fCdeHre))</f>
        <v/>
      </c>
      <c r="D2" s="7" t="str">
        <f>IF(fEntDte="",IF(fMvtDte="",IF(fSorDte="","",IF(fNav="","",fNav)),IF(fNav="","",fNav)),IF(fNav="","",fNav))</f>
        <v/>
      </c>
      <c r="E2" s="7" t="str">
        <f>IF(fEntDte="",IF(fMvtDte="",IF(fSorDte="","",IF(ISNA(fCons),"",fCons)),IF(ISNA(fCons),"",fCons)),IF(ISNA(fCons),"",fCons))</f>
        <v/>
      </c>
      <c r="F2" s="7"/>
      <c r="G2" s="7" t="str">
        <f>IF(fEntDte="",IF(fMvtDte="",IF(fSorDte="","",FSorOP),fMvtOP),fEntOp)</f>
        <v/>
      </c>
      <c r="H2" s="26" t="str">
        <f>IF(fEntDte="",IF(fMvtDte="",IF(fSorDte="","",fSorDte),fMvtDte),fEntDte)</f>
        <v/>
      </c>
      <c r="I2" s="27" t="str">
        <f>IF(fEntDte="",IF(fMvtDte="",IF(fSorDte="","",fSorHre),fMvtHre),fEntHre)</f>
        <v/>
      </c>
      <c r="J2" s="28" t="str">
        <f>IF(fEntDte="",IF(fMvtDte="",IF(fSorDte="","",IF(FSorOP="SORTIE",fSorP,FSorMP)),fMvtP),fEntP)</f>
        <v/>
      </c>
      <c r="K2" s="28" t="str">
        <f>IF(fEntDte="",IF(fMvtDte="",IF(fSorDte="","",IF(FSorOP="SORTIE",fSorBQuai,fSorMBQuai)),fMvtBQuai),fEntBQuai)</f>
        <v/>
      </c>
      <c r="L2" s="28" t="str">
        <f>IF(fEntDte="",IF(fMvtDte="",IF(fSorDte="","",IF(FSorOP="SORTIE",fSorBld,fSorMBld)),fMvtBld),fEntBld)</f>
        <v/>
      </c>
      <c r="M2" s="7" t="str">
        <f>IF(fEntDte="",IF(fMvtDte="",IF(fSorDte="","",IF(fSorR="","",fSorR)),IF(fMvtR="","",fMvtR)),IF(fEntR="","",fEntR))</f>
        <v/>
      </c>
      <c r="N2" s="7" t="str">
        <f>IF(fEntDte="",IF(fMvtDte="",IF(fSorDte="","",IF(fSorV="","",fSorV)),IF(fMvtV="","",fMvtV)),IF(fEntV="","",fEntV))</f>
        <v/>
      </c>
      <c r="O2" s="7" t="str">
        <f>IF(fEntDte="",IF(fMvtDte="",IF(fSorDte="","",IF(fSorTAV="","",fSorTAV)),IF(fMvtTAV="","",fMvtTAV)),IF(fEntTAV="","",fEntTAV))</f>
        <v/>
      </c>
      <c r="P2" s="7" t="str">
        <f>IF(fEntDte="",IF(fMvtDte="",IF(fSorDte="","",IF(fSorTAR="","",fSorTAR)),IF(fMvtTAR="","",fMvtTAR)),IF(fEntTAR="","",fEntTAR))</f>
        <v/>
      </c>
      <c r="Q2" s="7" t="str">
        <f>IF(fEntDte="",IF(fMvtDte="",IF(fSorDte="","",IF(fSorTair="","",fSorTair)),IF(fMvtTair="","",fMvtTair)),IF(fEntTair="","",fEntTair))</f>
        <v/>
      </c>
      <c r="R2" s="7" t="str">
        <f>IF(fEntDte="",IF(fMvtDte="",IF(fSorDte="","",IF(fSorPAV="","",fSorPAV)),IF(fMvtPAV="","",fMvtPAV)),IF(fEntPAV="","",fEntPAV))</f>
        <v/>
      </c>
      <c r="S2" s="7" t="str">
        <f>IF(fEntDte="",IF(fMvtDte="",IF(fSorDte="","",IF(fSorPAR="","",fSorPAR)),IF(fMvtPAR="","",fMvtPAR)),IF(fEntPAR="","",fEntPAR))</f>
        <v/>
      </c>
      <c r="T2" s="29" t="str">
        <f>IF(fEntDte="",IF(fMvtDte="",IF(fSorDte="","",IF(fSorObs="","",fSorObs)),IF(fMvtObs="","",fMvtObs)),IF(fEntObs="","",fEntObs))</f>
        <v/>
      </c>
    </row>
    <row r="3" spans="1:20" s="9" customFormat="1">
      <c r="A3" s="25" t="str">
        <f>IF(AND(fEntDte&lt;&gt;"",fMvtDte&lt;&gt;""),IF(fMvtNCde="","",fMvtNCde),IF(AND(fEntDte="",fMvtDte=""),"",IF(fSorDte&lt;&gt;"",IF(fSorNCde="","",fSorNCde),"")))</f>
        <v/>
      </c>
      <c r="B3" s="26" t="str">
        <f>IF(AND(fEntDte&lt;&gt;"",fMvtDte&lt;&gt;""),IF(fCdeDte="","",fCdeDte),IF(AND(fEntDte="",fMvtDte=""),"",IF(fSorDte&lt;&gt;"",IF(fCdeDte="","",fCdeDte),"")))</f>
        <v/>
      </c>
      <c r="C3" s="27" t="str">
        <f>IF(AND(fEntDte&lt;&gt;"",fMvtDte&lt;&gt;""),IF(fCdeHre="","",fCdeHre),IF(AND(fEntDte="",fMvtDte=""),"",IF(fSorDte&lt;&gt;"",IF(fCdeHre="","",fCdeHre),"")))</f>
        <v/>
      </c>
      <c r="D3" s="7" t="str">
        <f>IF(AND(fEntDte&lt;&gt;"",fMvtDte&lt;&gt;""),IF(fNav="","",fNav),IF(AND(fEntDte="",fMvtDte=""),"",IF(fSorDte&lt;&gt;"",IF(fNav="","",fNav),"")))</f>
        <v/>
      </c>
      <c r="E3" s="7" t="str">
        <f>IF(AND(fEntDte&lt;&gt;"",fMvtDte&lt;&gt;""),fCons,IF(AND(fEntDte="",fMvtDte=""),"",IF(fSorDte&lt;&gt;"",fCons,"")))</f>
        <v/>
      </c>
      <c r="F3" s="7"/>
      <c r="G3" s="7" t="str">
        <f>IF(AND(fEntDte&lt;&gt;"",fMvtDte&lt;&gt;""),fMvtOP,IF(AND(fEntDte="",fMvtDte=""),"",IF(fSorDte&lt;&gt;"",FSorOP,"")))</f>
        <v/>
      </c>
      <c r="H3" s="26" t="str">
        <f>IF(AND(fEntDte&lt;&gt;"",fMvtDte&lt;&gt;""),fMvtDte,IF(AND(fEntDte="",fMvtDte=""),"",IF(fSorDte&lt;&gt;"",fSorDte,"")))</f>
        <v/>
      </c>
      <c r="I3" s="27" t="str">
        <f>IF(AND(fEntDte&lt;&gt;"",fMvtDte&lt;&gt;""),IF(fMvtHre="","",fMvtHre),IF(AND(fEntDte="",fMvtDte=""),"",IF(fSorDte&lt;&gt;"",IF(fSorHre="","",fSorHre),"")))</f>
        <v/>
      </c>
      <c r="J3" s="28" t="str">
        <f>IF(AND(fEntDte&lt;&gt;"",fMvtDte&lt;&gt;""),IF(fMvtP="","",fMvtP),IF(AND(fEntDte="",fMvtDte=""),"",IF(fSorDte&lt;&gt;"",IF(FSorOP="SORTIE",fSorP,FSorMP),"")))</f>
        <v/>
      </c>
      <c r="K3" s="28" t="str">
        <f>IF(AND(fEntDte&lt;&gt;"",fMvtDte&lt;&gt;""),IF(fMvtBQuai="","",fMvtBQuai),IF(AND(fEntDte="",fMvtDte=""),"",IF(fSorDte&lt;&gt;"",IF(FSorOP="SORTIE",fSorBQuai,fSorMBQuai),"")))</f>
        <v/>
      </c>
      <c r="L3" s="28" t="str">
        <f>IF(AND(fEntDte&lt;&gt;"",fMvtDte&lt;&gt;""),IF(fMvtBld="","",fMvtBld),IF(AND(fEntDte="",fMvtDte=""),"",IF(fSorDte&lt;&gt;"",IF(FSorOP="SORTIE",fSorBld,fSorMBld),"")))</f>
        <v/>
      </c>
      <c r="M3" s="7" t="str">
        <f>IF(AND(fEntDte&lt;&gt;"",fMvtDte&lt;&gt;""),IF(fMvtR="","",fMvtR),IF(AND(fEntDte="",fMvtDte=""),"",IF(fSorDte&lt;&gt;"",IF(fSorR="","",fSorR),"")))</f>
        <v/>
      </c>
      <c r="N3" s="7" t="str">
        <f>IF(AND(fEntDte&lt;&gt;"",fMvtDte&lt;&gt;""),IF(fMvtV="","",fMvtV),IF(AND(fEntDte="",fMvtDte=""),"",IF(fSorDte&lt;&gt;"",IF(fSorV="","",fSorV),"")))</f>
        <v/>
      </c>
      <c r="O3" s="7" t="str">
        <f>IF(AND(fEntDte&lt;&gt;"",fMvtDte&lt;&gt;""),IF(fMvtTAV="","",fMvtTAV),IF(AND(fEntDte="",fMvtDte=""),"",IF(fSorDte&lt;&gt;"",IF(fSorTAV="","",fSorTAV),"")))</f>
        <v/>
      </c>
      <c r="P3" s="7" t="str">
        <f>IF(AND(fEntDte&lt;&gt;"",fMvtDte&lt;&gt;""),IF(fMvtTAR="","",fMvtTAR),IF(AND(fEntDte="",fMvtDte=""),"",IF(fSorDte&lt;&gt;"",IF(fSorTAR="","",fSorTAR),"")))</f>
        <v/>
      </c>
      <c r="Q3" s="7" t="str">
        <f>IF(AND(fEntDte&lt;&gt;"",fMvtDte&lt;&gt;""),IF(fMvtTair="","",fMvtTAR),IF(AND(fEntDte="",fMvtDte=""),"",IF(fSorDte&lt;&gt;"",IF(fSorTair="","",fSorTair),"")))</f>
        <v/>
      </c>
      <c r="R3" s="27" t="str">
        <f>IF(AND(fEntDte&lt;&gt;"",fMvtDte&lt;&gt;""),IF(fMvtPAV="","",fMvtPAV),IF(AND(fEntDte="",fMvtDte=""),"",IF(fSorDte&lt;&gt;"",IF(fSorPAV="","",fSorPAV),"")))</f>
        <v/>
      </c>
      <c r="S3" s="27" t="str">
        <f>IF(AND(fEntDte&lt;&gt;"",fMvtDte&lt;&gt;""),IF(fMvtTAR="","",fMvtPAR),IF(AND(fEntDte="",fMvtDte=""),"",IF(fSorDte&lt;&gt;"",IF(fSorPAR="","",fSorPAR),"")))</f>
        <v/>
      </c>
      <c r="T3" s="30" t="str">
        <f>IF(AND(fEntDte&lt;&gt;"",fMvtDte&lt;&gt;""),IF(fMvtObs="","",fMvtObs),IF(AND(fEntDte="",fMvtDte=""),"",IF(fSorDte&lt;&gt;"",IF(fSorObs="","",fSorObs),"")))</f>
        <v/>
      </c>
    </row>
    <row r="4" spans="1:20">
      <c r="A4" s="31" t="str">
        <f>IF(AND(fEntDte&lt;&gt;"",fMvtDte&lt;&gt;"",fSorDte&lt;&gt;""),IF(fSorNCde="","",fSorNCde),"")</f>
        <v/>
      </c>
      <c r="B4" s="32" t="str">
        <f>IF(AND(fEntDte&lt;&gt;"",fMvtDte&lt;&gt;"",fSorDte&lt;&gt;""),IF(fCdeDte="","",fCdeDte),"")</f>
        <v/>
      </c>
      <c r="C4" s="33" t="str">
        <f>IF(AND(fEntDte&lt;&gt;"",fMvtDte&lt;&gt;"",fSorDte&lt;&gt;""),IF(fCdeHre="","",fCdeHre),"")</f>
        <v/>
      </c>
      <c r="D4" s="34" t="str">
        <f>IF(AND(fEntDte&lt;&gt;"",fMvtDte&lt;&gt;"",fSorDte&lt;&gt;""),IF(fNav="","",fNav),"")</f>
        <v/>
      </c>
      <c r="E4" s="34" t="str">
        <f>IF(AND(fEntDte&lt;&gt;"",fMvtDte&lt;&gt;"",fSorDte&lt;&gt;""),IF(fCons="","",fCons),"")</f>
        <v/>
      </c>
      <c r="F4" s="34"/>
      <c r="G4" s="34" t="str">
        <f>IF(AND(fEntDte&lt;&gt;"",fMvtDte&lt;&gt;"",fSorDte&lt;&gt;""),FSorOP,"")</f>
        <v/>
      </c>
      <c r="H4" s="34" t="str">
        <f>IF(AND(fEntDte&lt;&gt;"",fMvtDte&lt;&gt;"",fSorDte&lt;&gt;""),fSorDte,"")</f>
        <v/>
      </c>
      <c r="I4" s="33" t="str">
        <f>IF(AND(fEntDte&lt;&gt;"",fMvtDte&lt;&gt;"",fSorDte&lt;&gt;""),fSorHre,"")</f>
        <v/>
      </c>
      <c r="J4" s="35" t="str">
        <f>IF(AND(fEntDte&lt;&gt;"",fMvtDte&lt;&gt;"",fSorDte&lt;&gt;""),IF(FSorOP="SORTIE",fSorP,FSorMP),"")</f>
        <v/>
      </c>
      <c r="K4" s="35" t="str">
        <f>IF(AND(fEntDte&lt;&gt;"",fMvtDte&lt;&gt;"",fSorDte&lt;&gt;""),IF(FSorOP="SORTIE",fSorBQuai,fSorMBQuai),"")</f>
        <v/>
      </c>
      <c r="L4" s="35" t="str">
        <f>IF(AND(fEntDte&lt;&gt;"",fMvtDte&lt;&gt;"",fSorDte&lt;&gt;""),IF(FSorOP="SORTIE",fSorBld,fSorMBld),"")</f>
        <v/>
      </c>
      <c r="M4" s="35" t="str">
        <f>IF(AND(fEntDte&lt;&gt;"",fMvtDte&lt;&gt;"",fSorDte&lt;&gt;""),IF(fSorR="","",fSorR),"")</f>
        <v/>
      </c>
      <c r="N4" s="34" t="str">
        <f>IF(AND(fEntDte&lt;&gt;"",fMvtDte&lt;&gt;"",fSorDte&lt;&gt;""),IF(fSorV="","",fSorV),"")</f>
        <v/>
      </c>
      <c r="O4" s="35" t="str">
        <f>IF(AND(fEntDte&lt;&gt;"",fMvtDte&lt;&gt;"",fSorDte&lt;&gt;""),IF(fSorTAV="","",fSorTAV),"")</f>
        <v/>
      </c>
      <c r="P4" s="35" t="str">
        <f>IF(AND(fEntDte&lt;&gt;"",fMvtDte&lt;&gt;"",fSorDte&lt;&gt;""),IF(fSorTAR="","",fSorTAR),"")</f>
        <v/>
      </c>
      <c r="Q4" s="35" t="str">
        <f>IF(AND(fEntDte&lt;&gt;"",fMvtDte&lt;&gt;"",fSorDte&lt;&gt;""),IF(fSorTair="","",fSorTair),"")</f>
        <v/>
      </c>
      <c r="R4" s="35" t="str">
        <f>IF(AND(fEntDte&lt;&gt;"",fMvtDte&lt;&gt;"",fSorDte&lt;&gt;""),IF(fSorPAV="","",fSorPAV),"")</f>
        <v/>
      </c>
      <c r="S4" s="35" t="str">
        <f>IF(AND(fEntDte&lt;&gt;"",fMvtDte&lt;&gt;"",fSorDte&lt;&gt;""),IF(fSorPAR="","",fSorPAR),"")</f>
        <v/>
      </c>
      <c r="T4" s="36" t="str">
        <f>IF(AND(fEntDte&lt;&gt;"",fMvtDte&lt;&gt;"",fSorDte&lt;&gt;""),IF(fSorObs="","",fSorObs),"")</f>
        <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&amp;C&amp;"Arial,Normal"&amp;10&amp;A</oddHeader>
    <oddFooter>&amp;C&amp;"Arial,Normal"&amp;10Page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9587-4C30-4E3C-A4A1-EB52FBEEE3ED}">
  <sheetPr codeName="Feuil4"/>
  <dimension ref="A1:H31"/>
  <sheetViews>
    <sheetView workbookViewId="0">
      <selection activeCell="I20" sqref="I20"/>
    </sheetView>
  </sheetViews>
  <sheetFormatPr baseColWidth="10" defaultRowHeight="13.8"/>
  <sheetData>
    <row r="1" spans="1:8" ht="14.4" thickBot="1">
      <c r="A1" s="37" t="s">
        <v>24</v>
      </c>
      <c r="B1" s="38" t="s">
        <v>1014</v>
      </c>
      <c r="C1" s="39" t="s">
        <v>1015</v>
      </c>
      <c r="D1" s="40" t="s">
        <v>1018</v>
      </c>
      <c r="E1" s="40" t="s">
        <v>1019</v>
      </c>
      <c r="F1" s="38" t="s">
        <v>1021</v>
      </c>
      <c r="G1" s="38" t="s">
        <v>1016</v>
      </c>
      <c r="H1" s="39" t="s">
        <v>1017</v>
      </c>
    </row>
    <row r="2" spans="1:8">
      <c r="A2" s="13"/>
    </row>
    <row r="3" spans="1:8">
      <c r="A3" s="43">
        <v>10</v>
      </c>
      <c r="B3" s="42">
        <v>14.5</v>
      </c>
      <c r="C3" s="42">
        <v>12.5</v>
      </c>
      <c r="D3" s="42">
        <v>300</v>
      </c>
      <c r="E3" s="42">
        <v>48.2</v>
      </c>
      <c r="F3" s="42"/>
      <c r="G3" s="42">
        <v>41</v>
      </c>
      <c r="H3" s="42">
        <v>53</v>
      </c>
    </row>
    <row r="4" spans="1:8">
      <c r="A4" s="43">
        <v>11</v>
      </c>
      <c r="B4" s="42">
        <v>14.5</v>
      </c>
      <c r="C4" s="42">
        <v>12.5</v>
      </c>
      <c r="D4" s="42">
        <v>300</v>
      </c>
      <c r="E4" s="42">
        <v>48.2</v>
      </c>
      <c r="F4" s="42"/>
      <c r="G4" s="42">
        <v>41</v>
      </c>
      <c r="H4" s="42">
        <v>53</v>
      </c>
    </row>
    <row r="5" spans="1:8">
      <c r="A5" s="43">
        <v>14</v>
      </c>
      <c r="B5" s="42">
        <v>12.5</v>
      </c>
      <c r="D5" s="42">
        <v>300</v>
      </c>
      <c r="E5" s="42">
        <v>40</v>
      </c>
      <c r="G5" s="42">
        <v>41</v>
      </c>
      <c r="H5" s="42">
        <v>53</v>
      </c>
    </row>
    <row r="6" spans="1:8">
      <c r="A6" s="43">
        <v>15</v>
      </c>
      <c r="B6" s="42">
        <v>12.5</v>
      </c>
      <c r="D6" s="42">
        <v>300</v>
      </c>
      <c r="E6" s="42">
        <v>40</v>
      </c>
      <c r="G6" s="42">
        <v>41</v>
      </c>
      <c r="H6" s="42">
        <v>53</v>
      </c>
    </row>
    <row r="7" spans="1:8">
      <c r="A7" s="43">
        <v>20</v>
      </c>
      <c r="B7" s="42">
        <v>14</v>
      </c>
      <c r="D7" s="42">
        <v>240</v>
      </c>
      <c r="E7" s="42">
        <v>40</v>
      </c>
    </row>
    <row r="8" spans="1:8">
      <c r="A8" s="43">
        <v>21</v>
      </c>
      <c r="B8" s="42">
        <v>14</v>
      </c>
      <c r="D8" s="42">
        <v>240</v>
      </c>
      <c r="E8" s="42">
        <v>40</v>
      </c>
    </row>
    <row r="9" spans="1:8">
      <c r="A9" s="43" t="s">
        <v>42</v>
      </c>
      <c r="B9" s="42"/>
      <c r="D9" s="42"/>
      <c r="E9" s="42"/>
    </row>
    <row r="10" spans="1:8">
      <c r="A10" s="43">
        <v>1</v>
      </c>
      <c r="B10" s="42">
        <v>7.2</v>
      </c>
      <c r="C10">
        <v>5.9</v>
      </c>
      <c r="D10" s="42">
        <v>160</v>
      </c>
      <c r="E10" s="42">
        <v>22</v>
      </c>
    </row>
    <row r="11" spans="1:8">
      <c r="A11" s="43">
        <v>2</v>
      </c>
      <c r="B11" s="42">
        <v>8</v>
      </c>
      <c r="D11" s="42">
        <v>160</v>
      </c>
      <c r="E11" s="42">
        <v>22</v>
      </c>
    </row>
    <row r="12" spans="1:8">
      <c r="A12" s="43">
        <v>3</v>
      </c>
      <c r="B12" s="42">
        <v>8</v>
      </c>
      <c r="D12" s="42">
        <v>160</v>
      </c>
      <c r="E12" s="42">
        <v>22</v>
      </c>
    </row>
    <row r="13" spans="1:8">
      <c r="A13" s="43">
        <v>4</v>
      </c>
      <c r="B13" s="42">
        <v>8</v>
      </c>
      <c r="D13" s="42">
        <v>160</v>
      </c>
      <c r="E13" s="42">
        <v>22</v>
      </c>
    </row>
    <row r="14" spans="1:8">
      <c r="A14" s="43" t="s">
        <v>56</v>
      </c>
      <c r="B14" s="42">
        <v>7.5</v>
      </c>
      <c r="D14" s="42">
        <v>160</v>
      </c>
      <c r="E14" s="42">
        <v>22</v>
      </c>
    </row>
    <row r="15" spans="1:8">
      <c r="A15" s="43" t="s">
        <v>60</v>
      </c>
      <c r="B15" s="42">
        <v>7.5</v>
      </c>
      <c r="D15" s="42">
        <v>160</v>
      </c>
      <c r="E15" s="42">
        <v>22</v>
      </c>
    </row>
    <row r="16" spans="1:8">
      <c r="A16" s="43" t="s">
        <v>64</v>
      </c>
      <c r="B16" s="42">
        <v>7</v>
      </c>
      <c r="D16" s="42">
        <v>85</v>
      </c>
      <c r="E16" s="42">
        <v>16</v>
      </c>
    </row>
    <row r="17" spans="1:6">
      <c r="A17" s="43">
        <v>6</v>
      </c>
      <c r="B17" s="42"/>
      <c r="D17" s="42"/>
      <c r="E17" s="42">
        <v>22</v>
      </c>
    </row>
    <row r="18" spans="1:6">
      <c r="A18" s="43">
        <v>7</v>
      </c>
      <c r="B18" s="42">
        <v>8.65</v>
      </c>
      <c r="D18" s="42">
        <v>160</v>
      </c>
      <c r="E18" s="42">
        <v>22</v>
      </c>
    </row>
    <row r="19" spans="1:6">
      <c r="A19" s="43">
        <v>8</v>
      </c>
      <c r="B19" s="42">
        <v>8.65</v>
      </c>
      <c r="D19" s="42">
        <v>175</v>
      </c>
      <c r="E19" s="42">
        <v>24</v>
      </c>
    </row>
    <row r="20" spans="1:6">
      <c r="A20" s="43">
        <v>9</v>
      </c>
      <c r="B20" s="42">
        <v>8.65</v>
      </c>
      <c r="D20" s="42">
        <v>175</v>
      </c>
      <c r="E20" s="42">
        <v>24</v>
      </c>
    </row>
    <row r="21" spans="1:6">
      <c r="A21" s="43" t="s">
        <v>75</v>
      </c>
      <c r="B21" s="42">
        <v>8.65</v>
      </c>
      <c r="D21" s="42">
        <v>85</v>
      </c>
      <c r="E21" s="42">
        <v>22</v>
      </c>
    </row>
    <row r="22" spans="1:6">
      <c r="A22" s="43" t="s">
        <v>77</v>
      </c>
      <c r="B22" s="42">
        <v>4.5</v>
      </c>
      <c r="D22" s="42">
        <v>55</v>
      </c>
      <c r="E22" s="42">
        <v>10</v>
      </c>
    </row>
    <row r="23" spans="1:6">
      <c r="A23" s="43" t="s">
        <v>81</v>
      </c>
      <c r="B23" s="42">
        <v>4.5</v>
      </c>
      <c r="D23" s="42">
        <v>55</v>
      </c>
      <c r="E23" s="42">
        <v>10</v>
      </c>
    </row>
    <row r="24" spans="1:6">
      <c r="A24" s="43" t="s">
        <v>83</v>
      </c>
      <c r="B24" s="42">
        <v>7.8</v>
      </c>
      <c r="D24" s="42">
        <v>145</v>
      </c>
      <c r="E24" s="42">
        <v>24</v>
      </c>
      <c r="F24">
        <v>95</v>
      </c>
    </row>
    <row r="25" spans="1:6">
      <c r="A25" s="43" t="s">
        <v>85</v>
      </c>
      <c r="B25" s="42">
        <v>5.5</v>
      </c>
      <c r="D25" s="42"/>
      <c r="E25" s="42">
        <v>15</v>
      </c>
    </row>
    <row r="26" spans="1:6">
      <c r="A26" s="43" t="s">
        <v>88</v>
      </c>
      <c r="B26" s="42">
        <v>5.5</v>
      </c>
      <c r="D26" s="42"/>
      <c r="E26" s="42">
        <v>15</v>
      </c>
    </row>
    <row r="27" spans="1:6">
      <c r="A27" s="43" t="s">
        <v>90</v>
      </c>
      <c r="B27" s="42">
        <v>5.5</v>
      </c>
      <c r="D27" s="42"/>
      <c r="E27" s="42">
        <v>15</v>
      </c>
    </row>
    <row r="28" spans="1:6">
      <c r="A28" s="43" t="s">
        <v>92</v>
      </c>
      <c r="B28" s="42">
        <v>5.5</v>
      </c>
      <c r="D28" s="42"/>
      <c r="E28" s="42">
        <v>15</v>
      </c>
    </row>
    <row r="29" spans="1:6">
      <c r="A29" s="43" t="s">
        <v>93</v>
      </c>
      <c r="B29" s="42">
        <v>5.5</v>
      </c>
      <c r="D29" s="42"/>
      <c r="E29" s="42">
        <v>15</v>
      </c>
    </row>
    <row r="30" spans="1:6">
      <c r="A30" s="43" t="s">
        <v>95</v>
      </c>
      <c r="B30" s="42">
        <v>5.5</v>
      </c>
      <c r="D30" s="42"/>
      <c r="E30" s="42">
        <v>15</v>
      </c>
    </row>
    <row r="31" spans="1:6">
      <c r="A31" s="43" t="s">
        <v>96</v>
      </c>
      <c r="B31" s="42">
        <v>5.5</v>
      </c>
      <c r="D31" s="42"/>
      <c r="E31" s="42">
        <v>15</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156B7B8621F2498BC57AA65D69D120" ma:contentTypeVersion="10" ma:contentTypeDescription="Crée un document." ma:contentTypeScope="" ma:versionID="62ff0eb7056831f3a473051162a1e77f">
  <xsd:schema xmlns:xsd="http://www.w3.org/2001/XMLSchema" xmlns:xs="http://www.w3.org/2001/XMLSchema" xmlns:p="http://schemas.microsoft.com/office/2006/metadata/properties" xmlns:ns2="d1bd49eb-567c-4c8f-804f-beed1454f54a" targetNamespace="http://schemas.microsoft.com/office/2006/metadata/properties" ma:root="true" ma:fieldsID="07e2fb6f9f27ef8e031167d377a39fcf" ns2:_="">
    <xsd:import namespace="d1bd49eb-567c-4c8f-804f-beed1454f5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d49eb-567c-4c8f-804f-beed1454f5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58FF6D-1A7D-4BB8-86E0-CAAA2E57B12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549CA8-004B-4419-94BB-7FF11519BD48}">
  <ds:schemaRefs>
    <ds:schemaRef ds:uri="http://schemas.microsoft.com/sharepoint/v3/contenttype/forms"/>
  </ds:schemaRefs>
</ds:datastoreItem>
</file>

<file path=customXml/itemProps3.xml><?xml version="1.0" encoding="utf-8"?>
<ds:datastoreItem xmlns:ds="http://schemas.openxmlformats.org/officeDocument/2006/customXml" ds:itemID="{275318FC-5BE8-47B9-977F-3B96F50B8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bd49eb-567c-4c8f-804f-beed1454f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57</vt:i4>
      </vt:variant>
    </vt:vector>
  </HeadingPairs>
  <TitlesOfParts>
    <vt:vector size="61" baseType="lpstr">
      <vt:lpstr>Formulaire</vt:lpstr>
      <vt:lpstr>Navires</vt:lpstr>
      <vt:lpstr>Commande</vt:lpstr>
      <vt:lpstr>Dim. Adm.</vt:lpstr>
      <vt:lpstr>fArm</vt:lpstr>
      <vt:lpstr>fCapitaine</vt:lpstr>
      <vt:lpstr>fCdeDte</vt:lpstr>
      <vt:lpstr>fCdeHre</vt:lpstr>
      <vt:lpstr>fCons</vt:lpstr>
      <vt:lpstr>fEntBld</vt:lpstr>
      <vt:lpstr>fEntBQuai</vt:lpstr>
      <vt:lpstr>fEntDte</vt:lpstr>
      <vt:lpstr>fEntHre</vt:lpstr>
      <vt:lpstr>fEntNcde</vt:lpstr>
      <vt:lpstr>fEntObs</vt:lpstr>
      <vt:lpstr>fEntOp</vt:lpstr>
      <vt:lpstr>fEntP</vt:lpstr>
      <vt:lpstr>fEntPAR</vt:lpstr>
      <vt:lpstr>fEntPAV</vt:lpstr>
      <vt:lpstr>fEntR</vt:lpstr>
      <vt:lpstr>fEntTair</vt:lpstr>
      <vt:lpstr>fEntTAR</vt:lpstr>
      <vt:lpstr>fEntTAV</vt:lpstr>
      <vt:lpstr>fEntV</vt:lpstr>
      <vt:lpstr>fIMO</vt:lpstr>
      <vt:lpstr>fLigne</vt:lpstr>
      <vt:lpstr>fMvtBld</vt:lpstr>
      <vt:lpstr>fMvtBQuai</vt:lpstr>
      <vt:lpstr>fMvtDte</vt:lpstr>
      <vt:lpstr>fMvtHre</vt:lpstr>
      <vt:lpstr>fMvtNCde</vt:lpstr>
      <vt:lpstr>fMvtObs</vt:lpstr>
      <vt:lpstr>fMvtOP</vt:lpstr>
      <vt:lpstr>fMvtP</vt:lpstr>
      <vt:lpstr>fMvtPAR</vt:lpstr>
      <vt:lpstr>fMvtPAV</vt:lpstr>
      <vt:lpstr>fMvtR</vt:lpstr>
      <vt:lpstr>fMvtTair</vt:lpstr>
      <vt:lpstr>fMvtTAR</vt:lpstr>
      <vt:lpstr>fMvtTAV</vt:lpstr>
      <vt:lpstr>fMvtV</vt:lpstr>
      <vt:lpstr>fNav</vt:lpstr>
      <vt:lpstr>fSorBld</vt:lpstr>
      <vt:lpstr>fSorBQuai</vt:lpstr>
      <vt:lpstr>fSorDte</vt:lpstr>
      <vt:lpstr>fSorHre</vt:lpstr>
      <vt:lpstr>fSorMBld</vt:lpstr>
      <vt:lpstr>fSorMBQuai</vt:lpstr>
      <vt:lpstr>FSorMP</vt:lpstr>
      <vt:lpstr>fSorNCde</vt:lpstr>
      <vt:lpstr>fSorObs</vt:lpstr>
      <vt:lpstr>FSorOP</vt:lpstr>
      <vt:lpstr>fSorP</vt:lpstr>
      <vt:lpstr>fSorPAR</vt:lpstr>
      <vt:lpstr>fSorPAV</vt:lpstr>
      <vt:lpstr>fSorR</vt:lpstr>
      <vt:lpstr>fSorTair</vt:lpstr>
      <vt:lpstr>fSorTAR</vt:lpstr>
      <vt:lpstr>fSorTAV</vt:lpstr>
      <vt:lpstr>fSorV</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Qualite SPPMR</dc:creator>
  <cp:lastModifiedBy>Nas SPPMR</cp:lastModifiedBy>
  <cp:lastPrinted>2024-08-27T08:09:05Z</cp:lastPrinted>
  <dcterms:created xsi:type="dcterms:W3CDTF">2014-06-23T06:48:29Z</dcterms:created>
  <dcterms:modified xsi:type="dcterms:W3CDTF">2024-11-25T08:10:53Z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0x010100B7156B7B8621F2498BC57AA65D69D120</vt:lpwstr>
  </property>
</Properties>
</file>